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autoCompressPictures="0"/>
  <mc:AlternateContent xmlns:mc="http://schemas.openxmlformats.org/markup-compatibility/2006">
    <mc:Choice Requires="x15">
      <x15ac:absPath xmlns:x15ac="http://schemas.microsoft.com/office/spreadsheetml/2010/11/ac" url="C:\Users\taha\Desktop\Logframes\"/>
    </mc:Choice>
  </mc:AlternateContent>
  <bookViews>
    <workbookView xWindow="0" yWindow="0" windowWidth="10800" windowHeight="6360" activeTab="3"/>
  </bookViews>
  <sheets>
    <sheet name="Readme" sheetId="29" r:id="rId1"/>
    <sheet name="Summary" sheetId="22" r:id="rId2"/>
    <sheet name="Outcome 1" sheetId="37" r:id="rId3"/>
    <sheet name="Outcome 2" sheetId="39" r:id="rId4"/>
    <sheet name="Outcome 3" sheetId="40" r:id="rId5"/>
    <sheet name="Budgetting SoSt" sheetId="38" r:id="rId6"/>
  </sheet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AZ34" i="39" l="1"/>
  <c r="AW34" i="39"/>
  <c r="I34" i="22"/>
  <c r="F34" i="22"/>
  <c r="C34" i="22"/>
  <c r="E47" i="37"/>
  <c r="D47" i="37"/>
  <c r="C47" i="37"/>
  <c r="M20" i="38"/>
  <c r="N20" i="38"/>
  <c r="O20" i="38"/>
  <c r="K19" i="38"/>
  <c r="M19" i="38"/>
  <c r="BQ19" i="37"/>
  <c r="BP19" i="37"/>
  <c r="BO19" i="37"/>
  <c r="BN19" i="37"/>
  <c r="BM19" i="37"/>
  <c r="BL19" i="37"/>
  <c r="BK19" i="37"/>
  <c r="BJ19" i="37"/>
  <c r="BI19" i="37"/>
  <c r="BH19" i="37"/>
  <c r="BG19" i="37"/>
  <c r="BF19" i="37"/>
  <c r="BE19" i="37"/>
  <c r="BD19" i="37"/>
  <c r="BC19" i="37"/>
  <c r="BB19" i="37"/>
  <c r="BA19" i="37"/>
  <c r="AZ19" i="37"/>
  <c r="AY19" i="37"/>
  <c r="AX19" i="37"/>
  <c r="AW19" i="37"/>
  <c r="AV19" i="37"/>
  <c r="AU19" i="37"/>
  <c r="AT19" i="37"/>
  <c r="AS19" i="37"/>
  <c r="AR19" i="37"/>
  <c r="AQ19" i="37"/>
  <c r="AP19" i="37"/>
  <c r="AO19" i="37"/>
  <c r="AN19" i="37"/>
  <c r="AM19" i="37"/>
  <c r="AL19" i="37"/>
  <c r="AK19" i="37"/>
  <c r="AJ19" i="37"/>
  <c r="AI19" i="37"/>
  <c r="AH19" i="37"/>
  <c r="AG19" i="37"/>
  <c r="AF19" i="37"/>
  <c r="AE19" i="37"/>
  <c r="AD19" i="37"/>
  <c r="BQ5" i="37"/>
  <c r="BP5" i="37"/>
  <c r="BO5" i="37"/>
  <c r="BN5" i="37"/>
  <c r="BM5" i="37"/>
  <c r="BL5" i="37"/>
  <c r="BK5" i="37"/>
  <c r="BJ5" i="37"/>
  <c r="BI5" i="37"/>
  <c r="BH5" i="37"/>
  <c r="BG5" i="37"/>
  <c r="BF5" i="37"/>
  <c r="BE5" i="37"/>
  <c r="BD5" i="37"/>
  <c r="BC5" i="37"/>
  <c r="BB5" i="37"/>
  <c r="BA5" i="37"/>
  <c r="AZ5" i="37"/>
  <c r="AY5" i="37"/>
  <c r="AX5" i="37"/>
  <c r="AW5" i="37"/>
  <c r="AV5" i="37"/>
  <c r="AU5" i="37"/>
  <c r="AT5" i="37"/>
  <c r="AS5" i="37"/>
  <c r="AR5" i="37"/>
  <c r="AQ5" i="37"/>
  <c r="AP5" i="37"/>
  <c r="AO5" i="37"/>
  <c r="AN5" i="37"/>
  <c r="AM5" i="37"/>
  <c r="AL5" i="37"/>
  <c r="AK5" i="37"/>
  <c r="AJ5" i="37"/>
  <c r="AI5" i="37"/>
  <c r="AH5" i="37"/>
  <c r="AG5" i="37"/>
  <c r="AF5" i="37"/>
  <c r="AE5" i="37"/>
  <c r="AD5" i="37"/>
  <c r="I31" i="22"/>
  <c r="E30" i="37"/>
  <c r="I32" i="22"/>
  <c r="I33" i="22"/>
  <c r="I36" i="22"/>
  <c r="D27" i="39"/>
  <c r="E27" i="39"/>
  <c r="I37" i="22"/>
  <c r="I38" i="22"/>
  <c r="J35" i="22"/>
  <c r="I40" i="22"/>
  <c r="I39" i="22"/>
  <c r="K39" i="22"/>
  <c r="F31" i="22"/>
  <c r="D30" i="37"/>
  <c r="F32" i="22"/>
  <c r="F33" i="22"/>
  <c r="G31" i="22"/>
  <c r="G33" i="22"/>
  <c r="G30" i="22"/>
  <c r="F36" i="22"/>
  <c r="F38" i="22"/>
  <c r="G36" i="22"/>
  <c r="F37" i="22"/>
  <c r="G35" i="22"/>
  <c r="F40" i="22"/>
  <c r="F39" i="22"/>
  <c r="C31" i="22"/>
  <c r="C32" i="22"/>
  <c r="C33" i="22"/>
  <c r="D31" i="22"/>
  <c r="D30" i="22"/>
  <c r="C36" i="22"/>
  <c r="C37" i="22"/>
  <c r="C38" i="22"/>
  <c r="D36" i="22"/>
  <c r="D35" i="22"/>
  <c r="C40" i="22"/>
  <c r="C39" i="22"/>
  <c r="N19" i="38"/>
  <c r="O19" i="38"/>
  <c r="O7" i="38"/>
  <c r="O8" i="38"/>
  <c r="O9" i="38"/>
  <c r="O10" i="38"/>
  <c r="O11" i="38"/>
  <c r="O12" i="38"/>
  <c r="O13" i="38"/>
  <c r="O18" i="38"/>
  <c r="O21" i="38"/>
  <c r="O22" i="38"/>
  <c r="O23" i="38"/>
  <c r="O24" i="38"/>
  <c r="O25" i="38"/>
  <c r="O26" i="38"/>
  <c r="O27" i="38"/>
  <c r="O28" i="38"/>
  <c r="O5" i="38"/>
  <c r="N21" i="38"/>
  <c r="M21" i="38"/>
  <c r="K18" i="38"/>
  <c r="N18" i="38"/>
  <c r="M18" i="38"/>
  <c r="N12" i="38"/>
  <c r="M12" i="38"/>
  <c r="N22" i="38"/>
  <c r="M22" i="38"/>
  <c r="N23" i="38"/>
  <c r="M23" i="38"/>
  <c r="N24" i="38"/>
  <c r="N8" i="38"/>
  <c r="N9" i="38"/>
  <c r="N10" i="38"/>
  <c r="N11" i="38"/>
  <c r="N13" i="38"/>
  <c r="N25" i="38"/>
  <c r="N26" i="38"/>
  <c r="N27" i="38"/>
  <c r="N28" i="38"/>
  <c r="N7" i="38"/>
  <c r="N5" i="38"/>
  <c r="M8" i="38"/>
  <c r="M9" i="38"/>
  <c r="M10" i="38"/>
  <c r="M11" i="38"/>
  <c r="M13" i="38"/>
  <c r="M24" i="38"/>
  <c r="M25" i="38"/>
  <c r="M26" i="38"/>
  <c r="M27" i="38"/>
  <c r="M28" i="38"/>
  <c r="M7" i="38"/>
  <c r="L11" i="38"/>
  <c r="K5" i="38"/>
  <c r="M5" i="38"/>
  <c r="P7" i="38"/>
  <c r="D13" i="22"/>
  <c r="C13" i="22"/>
  <c r="H36" i="22"/>
  <c r="H33" i="22"/>
  <c r="H31" i="22"/>
  <c r="P28" i="38"/>
  <c r="P27" i="38"/>
  <c r="L27" i="38"/>
  <c r="P26" i="38"/>
  <c r="P25" i="38"/>
  <c r="P24" i="38"/>
  <c r="P23" i="38"/>
  <c r="L23" i="38"/>
  <c r="E22" i="38"/>
  <c r="P22" i="38"/>
  <c r="P21" i="38"/>
  <c r="P19" i="38"/>
  <c r="P18" i="38"/>
  <c r="P17" i="38"/>
  <c r="P16" i="38"/>
  <c r="P15" i="38"/>
  <c r="P14" i="38"/>
  <c r="P11" i="38"/>
  <c r="P10" i="38"/>
  <c r="L10" i="38"/>
  <c r="P9" i="38"/>
  <c r="L9" i="38"/>
  <c r="P8" i="38"/>
  <c r="L8" i="38"/>
  <c r="L24" i="38"/>
  <c r="L25" i="38"/>
  <c r="L26" i="38"/>
  <c r="L28" i="38"/>
  <c r="P13" i="38"/>
  <c r="L13" i="38"/>
  <c r="L7" i="38"/>
  <c r="L5" i="38"/>
  <c r="C30" i="22"/>
  <c r="F30" i="22"/>
  <c r="J30" i="22"/>
  <c r="I30" i="22"/>
  <c r="K30" i="22"/>
  <c r="G39" i="22"/>
  <c r="H39" i="22"/>
  <c r="E39" i="22"/>
  <c r="D39" i="22"/>
  <c r="J39" i="22"/>
  <c r="F35" i="22"/>
  <c r="C35" i="22"/>
  <c r="I35" i="22"/>
  <c r="E30" i="22"/>
  <c r="E35" i="22"/>
  <c r="D8" i="22"/>
  <c r="D9" i="22"/>
  <c r="K35" i="22"/>
  <c r="H35" i="22"/>
  <c r="E8" i="22"/>
  <c r="E9" i="22"/>
  <c r="C8" i="22"/>
  <c r="C9" i="22"/>
  <c r="H30" i="22"/>
  <c r="D10" i="22"/>
  <c r="E10" i="22"/>
  <c r="C10" i="22"/>
</calcChain>
</file>

<file path=xl/comments1.xml><?xml version="1.0" encoding="utf-8"?>
<comments xmlns="http://schemas.openxmlformats.org/spreadsheetml/2006/main">
  <authors>
    <author>Anita</author>
  </authors>
  <commentList>
    <comment ref="A1" authorId="0" shapeId="0">
      <text>
        <r>
          <rPr>
            <b/>
            <sz val="9"/>
            <color indexed="81"/>
            <rFont val="Tahoma"/>
            <family val="2"/>
          </rPr>
          <t>Anita:</t>
        </r>
        <r>
          <rPr>
            <sz val="9"/>
            <color indexed="81"/>
            <rFont val="Tahoma"/>
            <family val="2"/>
          </rPr>
          <t xml:space="preserve">
Suggest simplifying and reformulating as an outcome: Social stability is maintained by national and local instructions and communities through conflict prevention and mitigation measures.  </t>
        </r>
      </text>
    </comment>
    <comment ref="A9" authorId="0" shapeId="0">
      <text>
        <r>
          <rPr>
            <b/>
            <sz val="9"/>
            <color indexed="81"/>
            <rFont val="Tahoma"/>
            <family val="2"/>
          </rPr>
          <t>Anita:</t>
        </r>
        <r>
          <rPr>
            <sz val="9"/>
            <color indexed="81"/>
            <rFont val="Tahoma"/>
            <family val="2"/>
          </rPr>
          <t xml:space="preserve">
The mitigation of tension is an outcome and covered in the outcome statement. Suggest reformulating: Municipalities deliver local services through participatory projects </t>
        </r>
      </text>
    </comment>
  </commentList>
</comments>
</file>

<file path=xl/comments2.xml><?xml version="1.0" encoding="utf-8"?>
<comments xmlns="http://schemas.openxmlformats.org/spreadsheetml/2006/main">
  <authors>
    <author>Anita</author>
  </authors>
  <commentList>
    <comment ref="A1" authorId="0" shapeId="0">
      <text>
        <r>
          <rPr>
            <b/>
            <sz val="9"/>
            <color indexed="81"/>
            <rFont val="Tahoma"/>
            <family val="2"/>
          </rPr>
          <t>Anita:</t>
        </r>
        <r>
          <rPr>
            <sz val="9"/>
            <color indexed="81"/>
            <rFont val="Tahoma"/>
            <family val="2"/>
          </rPr>
          <t xml:space="preserve">
Suggest simplifying and reformulating as an outcome: Social stability is maintained by national and local instructions and communities through conflict prevention and mitigation measures.  </t>
        </r>
      </text>
    </comment>
  </commentList>
</comments>
</file>

<file path=xl/comments3.xml><?xml version="1.0" encoding="utf-8"?>
<comments xmlns="http://schemas.openxmlformats.org/spreadsheetml/2006/main">
  <authors>
    <author>Bastien Revel</author>
  </authors>
  <commentList>
    <comment ref="I8" authorId="0" shapeId="0">
      <text>
        <r>
          <rPr>
            <b/>
            <sz val="9"/>
            <color indexed="81"/>
            <rFont val="Tahoma"/>
            <family val="2"/>
          </rPr>
          <t>Bastien Revel:</t>
        </r>
        <r>
          <rPr>
            <sz val="9"/>
            <color indexed="81"/>
            <rFont val="Tahoma"/>
            <family val="2"/>
          </rPr>
          <t xml:space="preserve">
Mercy Corps</t>
        </r>
      </text>
    </comment>
    <comment ref="I9" authorId="0" shapeId="0">
      <text>
        <r>
          <rPr>
            <b/>
            <sz val="9"/>
            <color indexed="81"/>
            <rFont val="Tahoma"/>
            <family val="2"/>
          </rPr>
          <t>Bastien Revel:</t>
        </r>
        <r>
          <rPr>
            <sz val="9"/>
            <color indexed="81"/>
            <rFont val="Tahoma"/>
            <family val="2"/>
          </rPr>
          <t xml:space="preserve">
ACTED, UNDP</t>
        </r>
      </text>
    </comment>
    <comment ref="L10" authorId="0" shapeId="0">
      <text>
        <r>
          <rPr>
            <b/>
            <sz val="9"/>
            <color indexed="81"/>
            <rFont val="Tahoma"/>
            <family val="2"/>
          </rPr>
          <t>Bastien Revel:</t>
        </r>
        <r>
          <rPr>
            <sz val="9"/>
            <color indexed="81"/>
            <rFont val="Tahoma"/>
            <family val="2"/>
          </rPr>
          <t xml:space="preserve">
reduced by 15% not to double count solid waste - same for CSPs. </t>
        </r>
      </text>
    </comment>
    <comment ref="F12" authorId="0" shapeId="0">
      <text>
        <r>
          <rPr>
            <b/>
            <sz val="9"/>
            <color indexed="81"/>
            <rFont val="Tahoma"/>
            <family val="2"/>
          </rPr>
          <t>Bastien Revel:</t>
        </r>
        <r>
          <rPr>
            <sz val="9"/>
            <color indexed="81"/>
            <rFont val="Tahoma"/>
            <family val="2"/>
          </rPr>
          <t xml:space="preserve">
500k per muni + 1mUSD for each 10 muni for large scale treatment facility </t>
        </r>
      </text>
    </comment>
    <comment ref="K12" authorId="0" shapeId="0">
      <text>
        <r>
          <rPr>
            <b/>
            <sz val="9"/>
            <color indexed="81"/>
            <rFont val="Tahoma"/>
            <family val="2"/>
          </rPr>
          <t>Bastien Revel:</t>
        </r>
        <r>
          <rPr>
            <sz val="9"/>
            <color indexed="81"/>
            <rFont val="Tahoma"/>
            <family val="2"/>
          </rPr>
          <t xml:space="preserve">
WASH 2016 SW budget</t>
        </r>
      </text>
    </comment>
    <comment ref="E18" authorId="0" shapeId="0">
      <text>
        <r>
          <rPr>
            <b/>
            <sz val="9"/>
            <color indexed="81"/>
            <rFont val="Tahoma"/>
            <family val="2"/>
          </rPr>
          <t>Bastien Revel:</t>
        </r>
        <r>
          <rPr>
            <sz val="9"/>
            <color indexed="81"/>
            <rFont val="Tahoma"/>
            <family val="2"/>
          </rPr>
          <t xml:space="preserve">
reports per year</t>
        </r>
      </text>
    </comment>
    <comment ref="I22" authorId="0" shapeId="0">
      <text>
        <r>
          <rPr>
            <b/>
            <sz val="9"/>
            <color indexed="81"/>
            <rFont val="Tahoma"/>
            <family val="2"/>
          </rPr>
          <t>Bastien Revel:</t>
        </r>
        <r>
          <rPr>
            <sz val="9"/>
            <color indexed="81"/>
            <rFont val="Tahoma"/>
            <family val="2"/>
          </rPr>
          <t xml:space="preserve">
SFCG, UNDP</t>
        </r>
      </text>
    </comment>
    <comment ref="I23" authorId="0" shapeId="0">
      <text>
        <r>
          <rPr>
            <b/>
            <sz val="9"/>
            <color indexed="81"/>
            <rFont val="Tahoma"/>
            <family val="2"/>
          </rPr>
          <t>Bastien Revel:</t>
        </r>
        <r>
          <rPr>
            <sz val="9"/>
            <color indexed="81"/>
            <rFont val="Tahoma"/>
            <family val="2"/>
          </rPr>
          <t xml:space="preserve">
ACTED</t>
        </r>
      </text>
    </comment>
    <comment ref="I25" authorId="0" shapeId="0">
      <text>
        <r>
          <rPr>
            <b/>
            <sz val="9"/>
            <color indexed="81"/>
            <rFont val="Tahoma"/>
            <family val="2"/>
          </rPr>
          <t>Bastien Revel:</t>
        </r>
        <r>
          <rPr>
            <sz val="9"/>
            <color indexed="81"/>
            <rFont val="Tahoma"/>
            <family val="2"/>
          </rPr>
          <t xml:space="preserve">
SFCG</t>
        </r>
      </text>
    </comment>
  </commentList>
</comments>
</file>

<file path=xl/sharedStrings.xml><?xml version="1.0" encoding="utf-8"?>
<sst xmlns="http://schemas.openxmlformats.org/spreadsheetml/2006/main" count="752" uniqueCount="275">
  <si>
    <t>Frequency</t>
  </si>
  <si>
    <t>Baseline</t>
  </si>
  <si>
    <t>List below indicators used to evaluate the impact of programmes under outcome 1 i.e. measure Outcome 1</t>
  </si>
  <si>
    <t>Definition / Description</t>
  </si>
  <si>
    <t>Indicator ID</t>
  </si>
  <si>
    <t>Outcome Indicators</t>
  </si>
  <si>
    <t>Output Indicator</t>
  </si>
  <si>
    <t>Budget</t>
  </si>
  <si>
    <t>Unit</t>
  </si>
  <si>
    <t>Akkar</t>
  </si>
  <si>
    <t>Baalbek-Hermel</t>
  </si>
  <si>
    <t>Beirut</t>
  </si>
  <si>
    <t>Bekaa</t>
  </si>
  <si>
    <t>Nabatiyeh</t>
  </si>
  <si>
    <t>North</t>
  </si>
  <si>
    <t>South</t>
  </si>
  <si>
    <t>A</t>
  </si>
  <si>
    <t>B</t>
  </si>
  <si>
    <t>C</t>
  </si>
  <si>
    <t>%</t>
  </si>
  <si>
    <t>SYR</t>
  </si>
  <si>
    <t>LEB</t>
  </si>
  <si>
    <t>Mount Lebanon</t>
  </si>
  <si>
    <t>% Humanitarian</t>
  </si>
  <si>
    <t>% Stabilization</t>
  </si>
  <si>
    <t>Output Budget (USD)</t>
  </si>
  <si>
    <t>All Population</t>
  </si>
  <si>
    <t>PRL</t>
  </si>
  <si>
    <t>PRS</t>
  </si>
  <si>
    <t>In Need (persons)</t>
  </si>
  <si>
    <t>Means of Verification ( how to measure and who is responsible )</t>
  </si>
  <si>
    <t>Outcome</t>
  </si>
  <si>
    <t>Output</t>
  </si>
  <si>
    <t>2020</t>
  </si>
  <si>
    <t>TBD in 2018</t>
  </si>
  <si>
    <t>Target 2018</t>
  </si>
  <si>
    <t>Targets per governorate (Mandatory at output level) - required for 2017 only</t>
  </si>
  <si>
    <t>INST</t>
  </si>
  <si>
    <t>year 2017</t>
  </si>
  <si>
    <t xml:space="preserve">Budget </t>
  </si>
  <si>
    <t>LCRP 2017/2020 Sector Logframe template</t>
  </si>
  <si>
    <t xml:space="preserve">1. Please place each Outcome on a separate Sheet within the same workbook. </t>
  </si>
  <si>
    <t>2. Please use excel formulas to sum up the budgets and % Humanitarian/Stabilization</t>
  </si>
  <si>
    <t xml:space="preserve">3. 2017/2018 budgets and targets are mandatory </t>
  </si>
  <si>
    <t>4. For institutions, you can modify the column headings and add as many columns as necessary; 1 colum per institution. Ex: School, Municipalities, SDCs , Water establishments, central ministries, etc…</t>
  </si>
  <si>
    <t>Lead Ministry</t>
  </si>
  <si>
    <t>Coordinating Agency</t>
  </si>
  <si>
    <t>Contact Information</t>
  </si>
  <si>
    <t>6. File Name should be "LCRP_2017_SECTOR_LOGFRAME_Version</t>
  </si>
  <si>
    <t>5. Please make sure to update the document version on the summary page, Cell B1</t>
  </si>
  <si>
    <t>Target 2020</t>
  </si>
  <si>
    <t>List below indicators used to measure Output 1.2</t>
  </si>
  <si>
    <t>Means of Verification ( how to measure and who is responsible, tools used )</t>
  </si>
  <si>
    <t>List Activities under this output 1.2</t>
  </si>
  <si>
    <t>List Activities under this output 1.1</t>
  </si>
  <si>
    <t>#</t>
  </si>
  <si>
    <t>Three times a year</t>
  </si>
  <si>
    <t>quarterly</t>
  </si>
  <si>
    <t>significant improvement</t>
  </si>
  <si>
    <t>stable at high level</t>
  </si>
  <si>
    <t>qualitative</t>
  </si>
  <si>
    <t>three times a year</t>
  </si>
  <si>
    <t>Municipalities</t>
  </si>
  <si>
    <t>Activity 1: Support municipalities/local governance institutions in conducting host community led conflict-sensitive participatory processes</t>
  </si>
  <si>
    <t>Activity 4: Support the delivery of municipal services (minimum 100k USD projects) identified through participatory processes to reduce tensions</t>
  </si>
  <si>
    <t>Activity 5: Implement Community Support Projects (maximum 100k USD projects) to address short term needs identified through participatory processes to reduce tensions</t>
  </si>
  <si>
    <t>Bi-yearly</t>
  </si>
  <si>
    <t>Activity 2: Support the Disaster and Crisis Management Capacity to mitigate the impact of crisis at decentralized level</t>
  </si>
  <si>
    <t>Activity 1:  Support MoSA and the MoI work with municipalities, SDCs and local governement institutions to decentralize social stability initiatives</t>
  </si>
  <si>
    <t>Activity 2: Strengthen local civil society role at community level</t>
  </si>
  <si>
    <t>Activity 3: Support National Lebanese civil society  to conduct joined initiatives to foster dialogue mitigate tensions at national level</t>
  </si>
  <si>
    <t>Activity 5: Support governors office in coordination and relations with municipality</t>
  </si>
  <si>
    <t>Activity 4: Support the setting up of MOIM security cells at the Qada level</t>
  </si>
  <si>
    <t>Activity 3: Support the piloting of municipal police code of conduct and guidelines at municipal level</t>
  </si>
  <si>
    <t>Social Stability</t>
  </si>
  <si>
    <t>MOSA, MOIM</t>
  </si>
  <si>
    <t>UNDP, UNHCR</t>
  </si>
  <si>
    <t>List Activities under this output 1.3</t>
  </si>
  <si>
    <t>List below indicators used to measure Output 1.3</t>
  </si>
  <si>
    <t># early warning/conflict analysis reports published</t>
  </si>
  <si>
    <t>Activity 1: Produce Conflict Analysis/Early Warning Reports</t>
  </si>
  <si>
    <t>Activity 3: Deliver Conflict Sensitivity Training to LCRP Partners</t>
  </si>
  <si>
    <t>LCRP 2016 - Results Framework</t>
  </si>
  <si>
    <t>Sector: Social Stability</t>
  </si>
  <si>
    <t>level of social stability in localities targeted by partners; 
# incidents in targeted communities
# communities maintaining social stability through improved service provision and conflict prevention efforts</t>
  </si>
  <si>
    <t>251 vulnerable localities + high localities</t>
  </si>
  <si>
    <t>Check</t>
  </si>
  <si>
    <t>Target</t>
  </si>
  <si>
    <t>Results Structure</t>
  </si>
  <si>
    <t>Appeal Indicator</t>
  </si>
  <si>
    <t>Units</t>
  </si>
  <si>
    <t>Unit cost</t>
  </si>
  <si>
    <t>Length of programmes to reach target (year)</t>
  </si>
  <si>
    <t>Baalbek</t>
  </si>
  <si>
    <t>T5</t>
  </si>
  <si>
    <t>Nabatieh</t>
  </si>
  <si>
    <t>OUTPUT Municipalities are able to mitigate tensions and alleviate resource pressure through the implementation of municipal/local services projects based on participatory processes and capacity-building. 
Name in AI: Support to municipalities for social stability</t>
  </si>
  <si>
    <t>Level of perceived capacity and responsiveness of the municipality
# of municipalities benefitting from comprehensive support to promote social stability</t>
  </si>
  <si>
    <t>Participatory process (Muni, Muni Cluster, Neighborhood)</t>
  </si>
  <si>
    <t>Capacity support to Muni (facing substantial pressure)</t>
  </si>
  <si>
    <t>Capacity Support to UoM (covering vulnerable cadastres)</t>
  </si>
  <si>
    <t>BS Project excl.solid waste</t>
  </si>
  <si>
    <t>CSP Project excl. solid waste</t>
  </si>
  <si>
    <t>Municipal Solid waste projects (including support in waste sorting, collection, recycling… construction of solid waste facilities and rehabilitation of dumsite</t>
  </si>
  <si>
    <t xml:space="preserve">OUTPUT Strengthen national government institutions capacity to support local crisis response </t>
  </si>
  <si>
    <t># government institutions adopting policies to contribute to social stability (policies related to defusing tensions, preventing violence, respecting human rights)
# local mechanisms promoting social stability established and linked to central level</t>
  </si>
  <si>
    <t xml:space="preserve"> MOSA staff trained (100 in Beirut, 5 per SDC) </t>
  </si>
  <si>
    <t>Governors office with staffing support</t>
  </si>
  <si>
    <t>MoE</t>
  </si>
  <si>
    <t>OUTPUT Local capacities for conflict prevention and dispute resolution strengthened
Name in AI: Local capacity for conflict prevention and dispute resolution &amp; local CSO support</t>
  </si>
  <si>
    <t># self-functionning initiatives 
# participants to initiatives at programme closure</t>
  </si>
  <si>
    <t xml:space="preserve">conflict prevention initiatives established/maintained, </t>
  </si>
  <si>
    <t>Local CSOs supported</t>
  </si>
  <si>
    <t>Media Institutions</t>
  </si>
  <si>
    <t>Youth participation and empowerment increased, enabling their positive engagement in their communities and preventing their marginalization.</t>
  </si>
  <si>
    <t># self-functionning youth initiatives 
# youth volunteers involved in initiatives at programme closure</t>
  </si>
  <si>
    <t xml:space="preserve">
youth initiatives in all 251 vulnerable cadastres</t>
  </si>
  <si>
    <t>OUTPUT Conflict-sensitivity mainstreamed by providing conflict analysis, and capacity building to the LCRP
Name in AI: Conflict sensitivity mainstreamed</t>
  </si>
  <si>
    <t xml:space="preserve"># early warning/conflict analysis reports published
proportion of LCRP partner informed on stability risks &amp; trends and able to integrate conflict senstivity in their programming </t>
  </si>
  <si>
    <t>Conflict Analysis/Early Warning Reports produced</t>
  </si>
  <si>
    <t>Early Warning &amp; Stabilization monitoring system set up</t>
  </si>
  <si>
    <t>Conflict Sentitivity mainstreamed</t>
  </si>
  <si>
    <t>Activity 6: Support to MoE and other concerned government institutions to strengthen the management and enforcement of measures that mitigate environmental impacts.</t>
  </si>
  <si>
    <t xml:space="preserve">MOIM </t>
  </si>
  <si>
    <t>DRM (2 pilot UoM)</t>
  </si>
  <si>
    <t>244 municipalities, 46 Unions</t>
  </si>
  <si>
    <t>6 Ministries</t>
  </si>
  <si>
    <t>7 Governors Offices</t>
  </si>
  <si>
    <t>26 Districts</t>
  </si>
  <si>
    <t>LAF &amp; ISF</t>
  </si>
  <si>
    <t>Cadastres*</t>
  </si>
  <si>
    <t>Institutions*</t>
  </si>
  <si>
    <t>* to be updated with new vulnerability map</t>
  </si>
  <si>
    <t>Persons Displaced from Syria*</t>
  </si>
  <si>
    <t>Vulnerable Lebanese*</t>
  </si>
  <si>
    <t>PRS*</t>
  </si>
  <si>
    <t>PRL*</t>
  </si>
  <si>
    <r>
      <t xml:space="preserve">Activity 1: Implement youth initiatives (summer camp, artistic activities, peacebuilding clubs, community campaigns, civil engagement for Lebanese only) to promote active involvement of youth in local communities) </t>
    </r>
    <r>
      <rPr>
        <b/>
        <sz val="11"/>
        <rFont val="Calibri"/>
        <family val="2"/>
        <scheme val="minor"/>
      </rPr>
      <t>in coordination with local municipalities/institutions.</t>
    </r>
    <r>
      <rPr>
        <sz val="11"/>
        <rFont val="Calibri"/>
        <family val="2"/>
        <scheme val="minor"/>
      </rPr>
      <t xml:space="preserve"> </t>
    </r>
  </si>
  <si>
    <r>
      <t xml:space="preserve">Activity 1: Implement dialogue and conflict prevention initiatives in </t>
    </r>
    <r>
      <rPr>
        <b/>
        <sz val="11"/>
        <rFont val="Calibri"/>
        <family val="2"/>
        <scheme val="minor"/>
      </rPr>
      <t>municipalities</t>
    </r>
    <r>
      <rPr>
        <sz val="11"/>
        <rFont val="Calibri"/>
        <family val="2"/>
        <scheme val="minor"/>
      </rPr>
      <t xml:space="preserve"> with economic and social tensions</t>
    </r>
  </si>
  <si>
    <t>Activity 3 Provide capacity support (training and staffing support including training for staff responsible for SWM and local Youth volunteers) to municipalities to deliver services aiming at alleviating resource pressure and reducing tensions</t>
  </si>
  <si>
    <t>Output 1.2</t>
  </si>
  <si>
    <t xml:space="preserve">Impact:  Social stability is strengthened in Lebanon </t>
  </si>
  <si>
    <t xml:space="preserve">OUTCOME: 
</t>
  </si>
  <si>
    <t>% of people reporting positive impact of municipalities on their lives</t>
  </si>
  <si>
    <t>This indicator measures the legitimacy and effectiveness of municipal institutions through the perceptions of affected communities</t>
  </si>
  <si>
    <t>List below indicators used to measure Output 1.1.</t>
  </si>
  <si>
    <t>Activityinfo</t>
  </si>
  <si>
    <t>activityinfo</t>
  </si>
  <si>
    <t>% of people able to identify conflict resolution mechanisms/actors in their community they would turn to</t>
  </si>
  <si>
    <t>% of people identifying factors that could improve inter-community relationships</t>
  </si>
  <si>
    <t xml:space="preserve">Stabilization Survey. Baseline: 54,2% (i.e. the percentage of people who did not say 'nothing helps to improve relations) </t>
  </si>
  <si>
    <t>The indicator measures the percentage of people who identify 'factors of peace' that could help to improve relationships between Syrians and Lebanese thereby evincing a mindset geared towards cooperation and dialogue</t>
  </si>
  <si>
    <t># of youth empowerment initiatives implemented</t>
  </si>
  <si>
    <t>Conflict mitigation mechanisms are locally customized mechanism tailored to address local conflict dynamics by involving community stakeholders from both the host and the refugee community</t>
  </si>
  <si>
    <t>Youth empowerment initiatives are a variety of activities and trainings (sports clubs, life skills trainings, peace camps etc) geared towards enabling their positive engagement in their communities and preventing their marginalization.</t>
  </si>
  <si>
    <t>Proportion of LCRP partner informed on stability risks &amp; trends and able to integrate conflict sensitivity in their programming</t>
  </si>
  <si>
    <t>Training attendance lists and training feedback surveys</t>
  </si>
  <si>
    <t>List below indicators used to measure Output 3.1.</t>
  </si>
  <si>
    <t>List Activities under this output 3.1</t>
  </si>
  <si>
    <t>Activity 2: Set up Early Warning &amp; Stabilization Monitoring System</t>
  </si>
  <si>
    <t>Target 2019</t>
  </si>
  <si>
    <t>Initial Budget</t>
  </si>
  <si>
    <t>% of people reporting competition for MUNICIPAL AND SOCIAL services and utilities as source of tension</t>
  </si>
  <si>
    <t>This indicator measures how prominently 'competition for municipal and social services and utlities' feature as a source of tensions</t>
  </si>
  <si>
    <t>% of people who feel that they can voice concern with  authorities in case of dissatisfaction</t>
  </si>
  <si>
    <t>the indicator measures accountability of local authorities</t>
  </si>
  <si>
    <t>% of people displaying propensity for violent conflict resolution</t>
  </si>
  <si>
    <t>Stabilization survey</t>
  </si>
  <si>
    <t xml:space="preserve">The indicators measure propensity for violence (but also for peaceful conflict resolution) using a combination of indicators. </t>
  </si>
  <si>
    <t># of LCRP sectors taking steps to include social stability consideration in their work</t>
  </si>
  <si>
    <t>Sectors strategies and documents published on the interagency protal</t>
  </si>
  <si>
    <t>yearly</t>
  </si>
  <si>
    <t xml:space="preserve">LCRP sectors (10 in total) that take steps/initiative to integrate social stability consideratin in their work - i.e. by including specific activities related to tensions in their strategy or in the approach (targetting, training, SoPs, M&amp;E framework etc…). </t>
  </si>
  <si>
    <r>
      <rPr>
        <b/>
        <sz val="18"/>
        <rFont val="Calibri"/>
        <family val="2"/>
        <scheme val="minor"/>
      </rPr>
      <t>OUTPUT 2.1:</t>
    </r>
    <r>
      <rPr>
        <b/>
        <sz val="18"/>
        <color theme="8"/>
        <rFont val="Calibri"/>
        <family val="2"/>
        <scheme val="minor"/>
      </rPr>
      <t xml:space="preserve"> Capacity development support provided to municipalities and local actors for dialogue and conflict prevention</t>
    </r>
  </si>
  <si>
    <t># media &amp; social media engaged in initiatives to defuse tensions</t>
  </si>
  <si>
    <t># journalists, media students and academic trained or engaged</t>
  </si>
  <si>
    <t>Includes newspapers, TV &amp; radio station as well as local social media engaged in positive and/or objective reporting</t>
  </si>
  <si>
    <t xml:space="preserve">Quarterly </t>
  </si>
  <si>
    <t>%Stabilization</t>
  </si>
  <si>
    <t>Social Stability: Total budget (USD)</t>
  </si>
  <si>
    <t xml:space="preserve">Hiba Douaihy- hibadou.mosa@gmail.com; Bastien Revel, bastien.revel@undp.org; Rasha Akil akil@unhcr.org </t>
  </si>
  <si>
    <t>District security cells (support in data collection, monitoring coaching and anlaysis support) (national institutions have the capacity to collect, analyz and disseminate data related to scurity, justice and human rights and inform policy making in these areas)</t>
  </si>
  <si>
    <t>Pilot community policing for ISF gendarmery and Municipal Level established in pilot municipalities and establish related management system</t>
  </si>
  <si>
    <t xml:space="preserve">Activity 2: Training of media personnel on fact-checking and transparent reporting 
</t>
  </si>
  <si>
    <t>List Activities under this output 2.3</t>
  </si>
  <si>
    <t>List below indicators used to measure Output 2.3</t>
  </si>
  <si>
    <t>List Activities under this output 2.2</t>
  </si>
  <si>
    <t>List below indicators used to measure Output 2.2</t>
  </si>
  <si>
    <t>50 municipalites</t>
  </si>
  <si>
    <t># policy document drafted by national government institution to support local crisis response</t>
  </si>
  <si>
    <t>project monitoring reports</t>
  </si>
  <si>
    <t># local mechanisms promoting social stability established and linked to central level</t>
  </si>
  <si>
    <t>local institutions (municipalities, SDCs, UoM, Districts, Governors offices piloting/functioning as per central level policy)</t>
  </si>
  <si>
    <t>project monitoring reports, activity info</t>
  </si>
  <si>
    <t>66 SDCs</t>
  </si>
  <si>
    <t>Stabilization Survey</t>
  </si>
  <si>
    <t xml:space="preserve">The indicator measures whether a conflict resolution infrastructure exists at the local level through formal and informal institutions that local communities feel comfortable to turn to for dispute resolution as per the perceptions of affected communities
</t>
  </si>
  <si>
    <t>Baseline (May 2017): 54%</t>
  </si>
  <si>
    <t>Baseline (May 2017): 50%</t>
  </si>
  <si>
    <t>quantitative</t>
  </si>
  <si>
    <r>
      <rPr>
        <b/>
        <sz val="18"/>
        <rFont val="Calibri"/>
        <family val="2"/>
        <scheme val="minor"/>
      </rPr>
      <t>OUTPUT 2.2.:</t>
    </r>
    <r>
      <rPr>
        <b/>
        <sz val="18"/>
        <color theme="8"/>
        <rFont val="Calibri"/>
        <family val="2"/>
        <scheme val="minor"/>
      </rPr>
      <t xml:space="preserve"> Youth enabled to positively engage and participate in their communities.</t>
    </r>
  </si>
  <si>
    <t>Quarterly</t>
  </si>
  <si>
    <t xml:space="preserve">% of partners reporting reading and using conflict analysis material </t>
  </si>
  <si>
    <t>OUTCOME 2: – Strengthen municipal and local community capacity to foster dialogue and address sources of tensions and conflicts</t>
  </si>
  <si>
    <r>
      <rPr>
        <b/>
        <sz val="18"/>
        <rFont val="Calibri"/>
        <family val="2"/>
        <scheme val="minor"/>
      </rPr>
      <t>OUTPUT 1.2:</t>
    </r>
    <r>
      <rPr>
        <b/>
        <sz val="18"/>
        <color theme="8"/>
        <rFont val="Calibri"/>
        <family val="2"/>
        <scheme val="minor"/>
      </rPr>
      <t xml:space="preserve"> Integrated solid waste management services provided</t>
    </r>
  </si>
  <si>
    <r>
      <rPr>
        <b/>
        <sz val="18"/>
        <rFont val="Calibri"/>
        <family val="2"/>
        <scheme val="minor"/>
      </rPr>
      <t>OUTPUT 1.3:</t>
    </r>
    <r>
      <rPr>
        <b/>
        <sz val="18"/>
        <color theme="8"/>
        <rFont val="Calibri"/>
        <family val="2"/>
        <scheme val="minor"/>
      </rPr>
      <t xml:space="preserve"> National government institutions' capacity to support local crisis response strengthened </t>
    </r>
  </si>
  <si>
    <r>
      <rPr>
        <b/>
        <sz val="18"/>
        <rFont val="Calibri"/>
        <family val="2"/>
        <scheme val="minor"/>
      </rPr>
      <t>OUTPUT 1.1:</t>
    </r>
    <r>
      <rPr>
        <b/>
        <sz val="18"/>
        <color theme="8"/>
        <rFont val="Calibri"/>
        <family val="2"/>
        <scheme val="minor"/>
      </rPr>
      <t xml:space="preserve"> Increased Municipal Services based on participatory processes delivered</t>
    </r>
  </si>
  <si>
    <r>
      <rPr>
        <b/>
        <sz val="18"/>
        <color theme="1"/>
        <rFont val="Calibri"/>
        <family val="2"/>
        <scheme val="minor"/>
      </rPr>
      <t>Output 2.3:</t>
    </r>
    <r>
      <rPr>
        <b/>
        <sz val="18"/>
        <color theme="8"/>
        <rFont val="Calibri"/>
        <family val="2"/>
        <scheme val="minor"/>
      </rPr>
      <t xml:space="preserve"> National, local, and social media engaged in defusing tensions </t>
    </r>
  </si>
  <si>
    <t>Activity 1: Training/sensitization of local authorities and civil society on how to meaningfully engage with the media to promote objective and positive reporting</t>
  </si>
  <si>
    <t>List below indicators used to measure Output 2.1.</t>
  </si>
  <si>
    <t># of municipalities receiving Community Support or Basic Service Projects</t>
  </si>
  <si>
    <t xml:space="preserve">OUTCOME 1: Strengthen municipalities, national and local institutions' ability to alleviate resource pressure </t>
  </si>
  <si>
    <t>This indicator measures the number of municipalities receiving projects which enhance the municipality's ability to provide services</t>
  </si>
  <si>
    <t>Activity 2: Provide capacity support (training and staffing support) to municipalities and SDCs to engage local community, manage tensions</t>
  </si>
  <si>
    <t>Baseline 2016</t>
  </si>
  <si>
    <t>Bsn</t>
  </si>
  <si>
    <t>Baseline: 58.8% (September 2017 data)</t>
  </si>
  <si>
    <t>Baseline: 34% (September 2017 data)</t>
  </si>
  <si>
    <t>Baseline: 71% (September 2017 data)</t>
  </si>
  <si>
    <t>Baseline (September 2017)</t>
  </si>
  <si>
    <t>Baseline 2017</t>
  </si>
  <si>
    <t># youth participating in social stability initiatives</t>
  </si>
  <si>
    <t>This includes youth participants in all activities implemented by the social stability sector</t>
  </si>
  <si>
    <t>Trainings will be conducted on conflict sensitivity, objective and balanced reporting</t>
  </si>
  <si>
    <t>National average</t>
  </si>
  <si>
    <t>Activityinfo (Number of municipalities benefitting from projects, including municipalities members of Unions that have been supported)</t>
  </si>
  <si>
    <t>Targets</t>
  </si>
  <si>
    <t>10 (maintained)</t>
  </si>
  <si>
    <t># of municipalities implementing/using integrated solid waste management systems &amp; approaches
sub indicators: # tons of solid waste managed/treated # of dumpsites rehabilitated</t>
  </si>
  <si>
    <t xml:space="preserve">Integrated solid waste management systems is not only collection but also treatment and recycling of solid waste in a sustainable and environmentally sound fashion.
Includes sorting, recycling, but also  land filling (licensed and environmentally sound - not dumpsite) </t>
  </si>
  <si>
    <t>Activity  Provide needed Solid Waste Management systems to municipalities - including solid waste collection, sorting recycling, transportation and storage (truck, bins, bags), construction on new SW facilities and rehabilitation of dump site</t>
  </si>
  <si>
    <t xml:space="preserve">Stabilization Survey. Baseline: People identify at least one community institution/actor they would turn to in case of dispute. Baseline (religious authorities + municipal authorities + municipal police + community elders): </t>
  </si>
  <si>
    <t># of municipalities with self-functionning conflict mitigation mechanisms established</t>
  </si>
  <si>
    <t xml:space="preserve">75%
</t>
  </si>
  <si>
    <t>Survey of Social Stability Partners
https://docs.google.com/forms/d/1xCS5JaSIpJ8WICQw7loYADwdvv-lQxP_rhiLQKTNnx0/edit#responses (Q5 part 3)</t>
  </si>
  <si>
    <t xml:space="preserve">1 (FSS) </t>
  </si>
  <si>
    <t>35 (11 new ones)</t>
  </si>
  <si>
    <t xml:space="preserve">50 (15 new ones) </t>
  </si>
  <si>
    <t>67 (17 new ones)</t>
  </si>
  <si>
    <t xml:space="preserve"># of partners stafftrained on conflict sensitivity
</t>
  </si>
  <si>
    <t>staff who attend conflict sensitivity trainings</t>
  </si>
  <si>
    <t>OUTCOME 3: – Enhcance LCRP capacities on early warning and conflict sensitivity</t>
  </si>
  <si>
    <r>
      <rPr>
        <b/>
        <sz val="18"/>
        <rFont val="Calibri"/>
        <family val="2"/>
        <scheme val="minor"/>
      </rPr>
      <t>OUTPUT 3.1:</t>
    </r>
    <r>
      <rPr>
        <b/>
        <sz val="18"/>
        <color theme="8"/>
        <rFont val="Calibri"/>
        <family val="2"/>
        <scheme val="minor"/>
      </rPr>
      <t xml:space="preserve"> LCRP partners provided with early warning analysis and trained on conflict sensitivity
</t>
    </r>
  </si>
  <si>
    <t>relevant reports published on the webportal and included in the conflict analysis map</t>
  </si>
  <si>
    <t>D</t>
  </si>
  <si>
    <t xml:space="preserve">% Waste Diversion rate </t>
  </si>
  <si>
    <t xml:space="preserve">Waste Diversion rate (%)  = Total Quantity of Waste diverted away from dumps  X  100 / Total Quantity of Waste generated
Waste is considered diverted if treated if falling in one of the following categories: 
• Quantity of recyclable materials collected  or separated for further processing and sale
• Quantity of organic material sent for composting or biogas production
• Quantity of material sent to thermal treatment facility
• Quantity of material sent to RDF for further processing in WTE facilities
• Quantity of material sent to a sanitary landfill for final disposal
</t>
  </si>
  <si>
    <t>Partners reporting and estimation of total solid waste generation in areas of interventions</t>
  </si>
  <si>
    <t xml:space="preserve">quarterly </t>
  </si>
  <si>
    <t xml:space="preserve">0-10% </t>
  </si>
  <si>
    <t>10-25%</t>
  </si>
  <si>
    <t># tons diverted</t>
  </si>
  <si>
    <t xml:space="preserve">total tons that partners interventions are diverting to one of the following categories: 
• Quantity of recyclable materials collected  or separated for further processing and sale
• Quantity of organic material sent for composting or biogas production
• Quantity of material sent to thermal treatment facility
• Quantity of material sent to RDF for further processing in WTE facilities
• Quantity of material sent to a sanitary landfill for final disposal
</t>
  </si>
  <si>
    <t>activity info</t>
  </si>
  <si>
    <r>
      <rPr>
        <b/>
        <sz val="18"/>
        <rFont val="Calibri"/>
        <family val="2"/>
        <scheme val="minor"/>
      </rPr>
      <t>OUTPUT 1.4:</t>
    </r>
    <r>
      <rPr>
        <b/>
        <sz val="18"/>
        <color theme="8"/>
        <rFont val="Calibri"/>
        <family val="2"/>
        <scheme val="minor"/>
      </rPr>
      <t xml:space="preserve"> Municipal police capacity to ensure community security strengthened</t>
    </r>
  </si>
  <si>
    <t>Output 1.4: Municipal police capacity to ensure community security strengthened</t>
  </si>
  <si>
    <t>#  community policing pilots municipalities and related management system set up</t>
  </si>
  <si>
    <t>Activity 1: Establish community policing pilots in selected municipalities</t>
  </si>
  <si>
    <t>Systems as well technical human and operational capacity to improve service delivery and governance of municipal police, ISF. Detention places, management and conditions improved and alternative places to prison used</t>
  </si>
  <si>
    <t xml:space="preserve">Security forces - centrally (ISF academy on training&amp;coaching of Municipal Police, oversight: reports of  torture prevention committee produced and used to improve prison management and condition of detention, condition of detention of women detainees improved) - </t>
  </si>
  <si>
    <t>guidelines, codes of conduct, SoPs adopted and maintained (on tensions analysis, tension management, conflict/dispute resolution, human rights, gender sensitive approaches, environment managemend drafted by ministries): 
 (oversight: reports of  torture prevention committee produced and used to improve prison management and condition of detention, condition of detention of women detainees improved) - Detention places, management and conditions improved and alternative places to prison used, 2 reports from security cells,  1 set of guidelines from MoE. 
District security cells (support in data collection, monitoring coaching and anlaysis support) (national institutions have the capacity to collect, analyz and disseminate data related to scurity, justice and human rights and inform policy making in these areas)</t>
  </si>
  <si>
    <t>894 - 2 Unions pilot DRM, 700 muni reporting to security cells, 7 Governors offices engaged in coordination and early warning, 85 SDCs trained on conflict management and 100 municipalities on environmental management)</t>
  </si>
  <si>
    <t>1009 - 2 Unions pilot DRM, 800 muni reporting to security cells, 7 Governors offices engaged in coordination and early warning, 100 SDCs trained on conflict management and 100 municipalities on environmental management)</t>
  </si>
  <si>
    <t>779 - 2 Unions pilot DRM, 600 muni reporting to security cells, 7 Governors offices engaged in coordination and early warning, 70 SDCs trained on conflict management and 100 municipalities on environmental management)</t>
  </si>
  <si>
    <t>Pilot community policing for ISF gendarmery and Municipal Level established in pilot municipalities and establish related management system
Systems as well technical human and operational capacity to improve service delivery and governance of municipal police, ISF</t>
  </si>
  <si>
    <t xml:space="preserve">Outcome 1 -  Strengthen municipalities, national and local institutions' ability to alleviate resource pressure </t>
  </si>
  <si>
    <t>OUTPUT 1.1: Increased Municipal Services based on participatory processes delivered</t>
  </si>
  <si>
    <t>Integrated solid waste management services provided</t>
  </si>
  <si>
    <t xml:space="preserve">Output 1.3: National government institutions' capacity to support local crisis response strengthened </t>
  </si>
  <si>
    <t>Outcome 2: Strengthen municipal and local community capacity to foster dialogue and address sources of tensions and conflicts</t>
  </si>
  <si>
    <t>Output 2.1: Capacity development support provided to municipalities and local actors for dialogue and conflict prevention</t>
  </si>
  <si>
    <t>Output 2.2 Youth enabled to positively engage and participate in their communities.</t>
  </si>
  <si>
    <t xml:space="preserve">Output 2.3: National, local, and social media engaged in defusing tensions </t>
  </si>
  <si>
    <t>Outcome 3: Enhcance LCRP capacities on early warning and conflict sensitivity</t>
  </si>
  <si>
    <t xml:space="preserve">Output 3.1: LCRP partners provided with early warning analysis and trained on conflict sensitivity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</si>
</sst>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quot;$&quot;* #,##0.00_);_(&quot;$&quot;* \(#,##0.00\);_(&quot;$&quot;* &quot;-&quot;??_);_(@_)"/>
    <numFmt numFmtId="165" formatCode="_(* #,##0.00_);_(* \(#,##0.00\);_(* &quot;-&quot;??_);_(@_)"/>
    <numFmt numFmtId="166" formatCode="_(* #,##0_);_(* \(#,##0\);_(* &quot;-&quot;??_);_(@_)"/>
    <numFmt numFmtId="167" formatCode="_(&quot;$&quot;* #,##0_);_(&quot;$&quot;* \(#,##0\);_(&quot;$&quot;* &quot;-&quot;??_);_(@_)"/>
  </numFmts>
  <fonts count="43" x14ac:knownFonts="1">
    <font>
      <sz val="11"/>
      <color theme="1"/>
      <name val="Calibri"/>
      <family val="2"/>
      <scheme val="minor"/>
    </font>
    <font>
      <b/>
      <sz val="11"/>
      <color theme="1"/>
      <name val="Calibri"/>
      <family val="2"/>
      <scheme val="minor"/>
    </font>
    <font>
      <sz val="11"/>
      <color theme="1"/>
      <name val="Calibri"/>
      <family val="2"/>
      <scheme val="minor"/>
    </font>
    <font>
      <sz val="10"/>
      <name val="Arial"/>
      <family val="2"/>
    </font>
    <font>
      <sz val="18"/>
      <name val="Calibri"/>
      <family val="2"/>
      <scheme val="minor"/>
    </font>
    <font>
      <b/>
      <sz val="11"/>
      <name val="Calibri"/>
      <family val="2"/>
      <scheme val="minor"/>
    </font>
    <font>
      <sz val="18"/>
      <color theme="8"/>
      <name val="Calibri"/>
      <family val="2"/>
      <scheme val="minor"/>
    </font>
    <font>
      <sz val="11"/>
      <color theme="8"/>
      <name val="Calibri"/>
      <family val="2"/>
      <scheme val="minor"/>
    </font>
    <font>
      <b/>
      <sz val="18"/>
      <color theme="8"/>
      <name val="Calibri"/>
      <family val="2"/>
      <scheme val="minor"/>
    </font>
    <font>
      <b/>
      <sz val="18"/>
      <name val="Calibri"/>
      <family val="2"/>
      <scheme val="minor"/>
    </font>
    <font>
      <b/>
      <sz val="16"/>
      <name val="Calibri"/>
      <family val="2"/>
      <scheme val="minor"/>
    </font>
    <font>
      <b/>
      <sz val="20"/>
      <name val="Calibri"/>
      <family val="2"/>
      <scheme val="minor"/>
    </font>
    <font>
      <sz val="11"/>
      <name val="Calibri"/>
      <family val="2"/>
      <scheme val="minor"/>
    </font>
    <font>
      <b/>
      <sz val="22"/>
      <color theme="1"/>
      <name val="Calibri"/>
      <family val="2"/>
      <scheme val="minor"/>
    </font>
    <font>
      <b/>
      <sz val="11"/>
      <name val="Calibri Light"/>
      <family val="2"/>
      <scheme val="major"/>
    </font>
    <font>
      <b/>
      <sz val="14"/>
      <color theme="3"/>
      <name val="Calibri"/>
      <family val="2"/>
      <scheme val="minor"/>
    </font>
    <font>
      <b/>
      <sz val="14"/>
      <name val="Calibri"/>
      <family val="2"/>
      <scheme val="minor"/>
    </font>
    <font>
      <b/>
      <sz val="14"/>
      <color theme="1"/>
      <name val="Calibri"/>
      <family val="2"/>
      <scheme val="minor"/>
    </font>
    <font>
      <sz val="16"/>
      <name val="Calibri"/>
      <family val="2"/>
      <scheme val="minor"/>
    </font>
    <font>
      <sz val="14"/>
      <name val="Calibri"/>
      <family val="2"/>
      <scheme val="minor"/>
    </font>
    <font>
      <sz val="12"/>
      <color theme="1"/>
      <name val="Times New Roman"/>
      <family val="2"/>
    </font>
    <font>
      <b/>
      <sz val="12"/>
      <color theme="1"/>
      <name val="Times New Roman"/>
      <family val="1"/>
    </font>
    <font>
      <b/>
      <sz val="12"/>
      <color theme="1"/>
      <name val="Times New Roman"/>
      <family val="2"/>
    </font>
    <font>
      <sz val="12"/>
      <color theme="1"/>
      <name val="Times New Roman"/>
      <family val="1"/>
    </font>
    <font>
      <sz val="12"/>
      <name val="Times New Roman"/>
      <family val="2"/>
    </font>
    <font>
      <sz val="11"/>
      <name val="Times New Roman"/>
      <family val="1"/>
    </font>
    <font>
      <sz val="11"/>
      <color rgb="FF0070C0"/>
      <name val="Calibri"/>
      <family val="2"/>
    </font>
    <font>
      <b/>
      <sz val="9"/>
      <color indexed="81"/>
      <name val="Tahoma"/>
      <family val="2"/>
    </font>
    <font>
      <sz val="9"/>
      <color indexed="81"/>
      <name val="Tahoma"/>
      <family val="2"/>
    </font>
    <font>
      <b/>
      <sz val="16"/>
      <name val="Calibri Light"/>
      <family val="2"/>
      <scheme val="major"/>
    </font>
    <font>
      <sz val="10"/>
      <name val="Calibri Light"/>
      <family val="2"/>
      <scheme val="major"/>
    </font>
    <font>
      <sz val="11"/>
      <color theme="1"/>
      <name val="Calibri"/>
      <family val="2"/>
      <scheme val="minor"/>
    </font>
    <font>
      <b/>
      <sz val="11"/>
      <name val="Calibri Light"/>
      <family val="2"/>
      <scheme val="major"/>
    </font>
    <font>
      <sz val="16"/>
      <name val="Calibri Light"/>
      <family val="2"/>
      <scheme val="major"/>
    </font>
    <font>
      <b/>
      <sz val="12"/>
      <name val="Calibri Light"/>
      <family val="2"/>
      <scheme val="major"/>
    </font>
    <font>
      <sz val="14"/>
      <name val="Calibri Light"/>
      <family val="2"/>
      <scheme val="major"/>
    </font>
    <font>
      <sz val="12"/>
      <name val="Calibri Light"/>
      <family val="2"/>
      <scheme val="major"/>
    </font>
    <font>
      <sz val="9"/>
      <color theme="1"/>
      <name val="Calibri"/>
      <family val="2"/>
      <scheme val="minor"/>
    </font>
    <font>
      <sz val="14"/>
      <color theme="0"/>
      <name val="Calibri Light"/>
      <family val="2"/>
      <scheme val="major"/>
    </font>
    <font>
      <b/>
      <sz val="10"/>
      <name val="Calibri Light"/>
      <family val="2"/>
      <scheme val="major"/>
    </font>
    <font>
      <b/>
      <sz val="11"/>
      <color theme="1"/>
      <name val="Calibri"/>
      <family val="2"/>
      <scheme val="minor"/>
    </font>
    <font>
      <sz val="11"/>
      <name val="Calibri"/>
      <family val="2"/>
      <scheme val="minor"/>
    </font>
    <font>
      <b/>
      <sz val="18"/>
      <color theme="1"/>
      <name val="Calibri"/>
      <family val="2"/>
      <scheme val="minor"/>
    </font>
  </fonts>
  <fills count="23">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0" tint="-0.14999847407452621"/>
        <bgColor theme="4"/>
      </patternFill>
    </fill>
    <fill>
      <patternFill patternType="solid">
        <fgColor theme="0" tint="-0.14999847407452621"/>
        <bgColor indexed="64"/>
      </patternFill>
    </fill>
    <fill>
      <patternFill patternType="solid">
        <fgColor theme="0" tint="-0.249977111117893"/>
        <bgColor theme="4"/>
      </patternFill>
    </fill>
    <fill>
      <patternFill patternType="solid">
        <fgColor theme="0" tint="-0.249977111117893"/>
        <bgColor indexed="64"/>
      </patternFill>
    </fill>
    <fill>
      <patternFill patternType="solid">
        <fgColor theme="5" tint="0.79998168889431442"/>
        <bgColor indexed="64"/>
      </patternFill>
    </fill>
    <fill>
      <patternFill patternType="solid">
        <fgColor theme="4" tint="0.79998168889431442"/>
        <bgColor theme="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59999389629810485"/>
        <bgColor theme="4"/>
      </patternFill>
    </fill>
    <fill>
      <patternFill patternType="solid">
        <fgColor theme="5" tint="0.79998168889431442"/>
        <bgColor theme="4"/>
      </patternFill>
    </fill>
    <fill>
      <patternFill patternType="solid">
        <fgColor theme="4" tint="0.59999389629810485"/>
        <bgColor theme="4"/>
      </patternFill>
    </fill>
    <fill>
      <patternFill patternType="solid">
        <fgColor theme="9" tint="0.39997558519241921"/>
        <bgColor theme="4"/>
      </patternFill>
    </fill>
    <fill>
      <patternFill patternType="solid">
        <fgColor rgb="FFFFFF00"/>
        <bgColor indexed="64"/>
      </patternFill>
    </fill>
    <fill>
      <patternFill patternType="solid">
        <fgColor theme="8" tint="0.59999389629810485"/>
        <bgColor theme="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0"/>
        <bgColor theme="4"/>
      </patternFill>
    </fill>
    <fill>
      <patternFill patternType="solid">
        <fgColor theme="0"/>
        <bgColor indexed="64"/>
      </patternFill>
    </fill>
  </fills>
  <borders count="46">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medium">
        <color auto="1"/>
      </bottom>
      <diagonal/>
    </border>
    <border>
      <left/>
      <right/>
      <top style="thin">
        <color auto="1"/>
      </top>
      <bottom style="thin">
        <color theme="0" tint="-0.34998626667073579"/>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thick">
        <color theme="0"/>
      </right>
      <top/>
      <bottom/>
      <diagonal/>
    </border>
    <border>
      <left/>
      <right style="thick">
        <color theme="0"/>
      </right>
      <top/>
      <bottom style="thin">
        <color auto="1"/>
      </bottom>
      <diagonal/>
    </border>
    <border>
      <left/>
      <right style="thick">
        <color theme="0"/>
      </right>
      <top style="thin">
        <color auto="1"/>
      </top>
      <bottom style="thin">
        <color auto="1"/>
      </bottom>
      <diagonal/>
    </border>
    <border>
      <left style="thick">
        <color theme="0"/>
      </left>
      <right style="thick">
        <color theme="0"/>
      </right>
      <top/>
      <bottom/>
      <diagonal/>
    </border>
    <border>
      <left style="thick">
        <color theme="0"/>
      </left>
      <right style="thick">
        <color theme="0"/>
      </right>
      <top/>
      <bottom style="thin">
        <color auto="1"/>
      </bottom>
      <diagonal/>
    </border>
    <border>
      <left/>
      <right style="thick">
        <color theme="0"/>
      </right>
      <top style="thin">
        <color auto="1"/>
      </top>
      <bottom style="thin">
        <color theme="0" tint="-0.34998626667073579"/>
      </bottom>
      <diagonal/>
    </border>
    <border>
      <left style="thick">
        <color theme="0"/>
      </left>
      <right style="thick">
        <color theme="0"/>
      </right>
      <top style="thin">
        <color auto="1"/>
      </top>
      <bottom style="thin">
        <color theme="0" tint="-0.34998626667073579"/>
      </bottom>
      <diagonal/>
    </border>
    <border>
      <left style="thin">
        <color auto="1"/>
      </left>
      <right style="thick">
        <color theme="0"/>
      </right>
      <top style="thin">
        <color auto="1"/>
      </top>
      <bottom style="medium">
        <color auto="1"/>
      </bottom>
      <diagonal/>
    </border>
    <border>
      <left style="thin">
        <color auto="1"/>
      </left>
      <right style="thick">
        <color theme="0"/>
      </right>
      <top/>
      <bottom style="thin">
        <color auto="1"/>
      </bottom>
      <diagonal/>
    </border>
    <border>
      <left style="thin">
        <color auto="1"/>
      </left>
      <right style="thick">
        <color theme="0"/>
      </right>
      <top style="thin">
        <color auto="1"/>
      </top>
      <bottom style="thin">
        <color auto="1"/>
      </bottom>
      <diagonal/>
    </border>
    <border>
      <left style="thick">
        <color theme="0"/>
      </left>
      <right/>
      <top style="thin">
        <color auto="1"/>
      </top>
      <bottom style="thin">
        <color auto="1"/>
      </bottom>
      <diagonal/>
    </border>
    <border>
      <left style="thick">
        <color theme="0"/>
      </left>
      <right style="thin">
        <color auto="1"/>
      </right>
      <top style="thin">
        <color auto="1"/>
      </top>
      <bottom style="medium">
        <color auto="1"/>
      </bottom>
      <diagonal/>
    </border>
    <border>
      <left style="thick">
        <color theme="0"/>
      </left>
      <right style="thin">
        <color auto="1"/>
      </right>
      <top/>
      <bottom style="thin">
        <color auto="1"/>
      </bottom>
      <diagonal/>
    </border>
    <border>
      <left style="thick">
        <color theme="0"/>
      </left>
      <right style="thin">
        <color auto="1"/>
      </right>
      <top style="thin">
        <color auto="1"/>
      </top>
      <bottom style="thin">
        <color auto="1"/>
      </bottom>
      <diagonal/>
    </border>
    <border>
      <left style="thin">
        <color auto="1"/>
      </left>
      <right/>
      <top/>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top style="thin">
        <color auto="1"/>
      </top>
      <bottom style="medium">
        <color auto="1"/>
      </bottom>
      <diagonal/>
    </border>
    <border>
      <left/>
      <right/>
      <top style="medium">
        <color auto="1"/>
      </top>
      <bottom style="thin">
        <color auto="1"/>
      </bottom>
      <diagonal/>
    </border>
    <border>
      <left style="thick">
        <color theme="0"/>
      </left>
      <right/>
      <top style="thin">
        <color auto="1"/>
      </top>
      <bottom style="medium">
        <color auto="1"/>
      </bottom>
      <diagonal/>
    </border>
    <border>
      <left/>
      <right style="thick">
        <color theme="0"/>
      </right>
      <top style="thin">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medium">
        <color auto="1"/>
      </right>
      <top style="medium">
        <color auto="1"/>
      </top>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style="medium">
        <color auto="1"/>
      </right>
      <top/>
      <bottom/>
      <diagonal/>
    </border>
    <border>
      <left style="thin">
        <color auto="1"/>
      </left>
      <right style="thin">
        <color auto="1"/>
      </right>
      <top style="thin">
        <color auto="1"/>
      </top>
      <bottom/>
      <diagonal/>
    </border>
    <border>
      <left style="thin">
        <color auto="1"/>
      </left>
      <right style="thin">
        <color auto="1"/>
      </right>
      <top/>
      <bottom style="medium">
        <color auto="1"/>
      </bottom>
      <diagonal/>
    </border>
    <border>
      <left style="thin">
        <color auto="1"/>
      </left>
      <right/>
      <top style="thin">
        <color auto="1"/>
      </top>
      <bottom/>
      <diagonal/>
    </border>
    <border>
      <left style="thin">
        <color auto="1"/>
      </left>
      <right style="thin">
        <color auto="1"/>
      </right>
      <top/>
      <bottom/>
      <diagonal/>
    </border>
  </borders>
  <cellStyleXfs count="9">
    <xf numFmtId="0" fontId="0" fillId="0" borderId="0"/>
    <xf numFmtId="9" fontId="2" fillId="0" borderId="0" applyFont="0" applyFill="0" applyBorder="0" applyAlignment="0" applyProtection="0"/>
    <xf numFmtId="0" fontId="3" fillId="0" borderId="0"/>
    <xf numFmtId="165" fontId="3" fillId="0" borderId="0" applyFont="0" applyFill="0" applyBorder="0" applyAlignment="0" applyProtection="0"/>
    <xf numFmtId="9" fontId="3" fillId="0" borderId="0" applyFont="0" applyFill="0" applyBorder="0" applyAlignment="0" applyProtection="0"/>
    <xf numFmtId="165" fontId="2" fillId="0" borderId="0" applyFont="0" applyFill="0" applyBorder="0" applyAlignment="0" applyProtection="0"/>
    <xf numFmtId="0" fontId="20" fillId="0" borderId="0"/>
    <xf numFmtId="164" fontId="20" fillId="0" borderId="0" applyFont="0" applyFill="0" applyBorder="0" applyAlignment="0" applyProtection="0"/>
    <xf numFmtId="164" fontId="2" fillId="0" borderId="0" applyFont="0" applyFill="0" applyBorder="0" applyAlignment="0" applyProtection="0"/>
  </cellStyleXfs>
  <cellXfs count="367">
    <xf numFmtId="0" fontId="0" fillId="0" borderId="0" xfId="0"/>
    <xf numFmtId="0" fontId="0" fillId="0" borderId="0" xfId="0" applyAlignment="1">
      <alignment wrapText="1"/>
    </xf>
    <xf numFmtId="0" fontId="0" fillId="0" borderId="2" xfId="0" applyBorder="1"/>
    <xf numFmtId="0" fontId="0" fillId="0" borderId="5" xfId="0" applyBorder="1" applyAlignment="1">
      <alignment horizontal="center" wrapText="1"/>
    </xf>
    <xf numFmtId="0" fontId="0" fillId="0" borderId="0" xfId="0" applyBorder="1" applyAlignment="1">
      <alignment wrapText="1"/>
    </xf>
    <xf numFmtId="0" fontId="12" fillId="0" borderId="6" xfId="0" applyFont="1" applyFill="1" applyBorder="1" applyAlignment="1">
      <alignment vertical="top" wrapText="1"/>
    </xf>
    <xf numFmtId="0" fontId="12" fillId="2" borderId="6" xfId="0" applyFont="1" applyFill="1" applyBorder="1" applyAlignment="1">
      <alignment vertical="top" wrapText="1"/>
    </xf>
    <xf numFmtId="0" fontId="12" fillId="2" borderId="1" xfId="0" applyFont="1" applyFill="1" applyBorder="1" applyAlignment="1">
      <alignment vertical="top" wrapText="1"/>
    </xf>
    <xf numFmtId="0" fontId="12" fillId="0" borderId="1" xfId="0" applyFont="1" applyFill="1" applyBorder="1" applyAlignment="1">
      <alignment vertical="top" wrapText="1"/>
    </xf>
    <xf numFmtId="0" fontId="0" fillId="0" borderId="0" xfId="0" applyFill="1" applyAlignment="1">
      <alignment wrapText="1"/>
    </xf>
    <xf numFmtId="0" fontId="13" fillId="0" borderId="0" xfId="0" applyFont="1" applyAlignment="1">
      <alignment wrapText="1"/>
    </xf>
    <xf numFmtId="0" fontId="0" fillId="0" borderId="0" xfId="0" applyFont="1" applyAlignment="1">
      <alignment wrapText="1"/>
    </xf>
    <xf numFmtId="0" fontId="5" fillId="13" borderId="10" xfId="0" applyFont="1" applyFill="1" applyBorder="1" applyAlignment="1">
      <alignment horizontal="center" vertical="top" wrapText="1"/>
    </xf>
    <xf numFmtId="0" fontId="12" fillId="11" borderId="6" xfId="0" applyFont="1" applyFill="1" applyBorder="1" applyAlignment="1">
      <alignment vertical="top" wrapText="1"/>
    </xf>
    <xf numFmtId="0" fontId="5" fillId="4" borderId="10" xfId="0" applyFont="1" applyFill="1" applyBorder="1" applyAlignment="1">
      <alignment horizontal="left" vertical="center"/>
    </xf>
    <xf numFmtId="0" fontId="5" fillId="4" borderId="10" xfId="0" applyFont="1" applyFill="1" applyBorder="1" applyAlignment="1">
      <alignment horizontal="left" vertical="center" wrapText="1"/>
    </xf>
    <xf numFmtId="3" fontId="12" fillId="10" borderId="1" xfId="0" applyNumberFormat="1" applyFont="1" applyFill="1" applyBorder="1" applyAlignment="1">
      <alignment vertical="top" wrapText="1"/>
    </xf>
    <xf numFmtId="0" fontId="12" fillId="3" borderId="6" xfId="0" applyFont="1" applyFill="1" applyBorder="1" applyAlignment="1">
      <alignment vertical="top" wrapText="1"/>
    </xf>
    <xf numFmtId="0" fontId="12" fillId="3" borderId="1" xfId="0" applyFont="1" applyFill="1" applyBorder="1" applyAlignment="1">
      <alignment vertical="top" wrapText="1"/>
    </xf>
    <xf numFmtId="0" fontId="5" fillId="15" borderId="10" xfId="0" applyFont="1" applyFill="1" applyBorder="1" applyAlignment="1">
      <alignment horizontal="center" vertical="top" wrapText="1"/>
    </xf>
    <xf numFmtId="0" fontId="12" fillId="10" borderId="1" xfId="0" applyFont="1" applyFill="1" applyBorder="1" applyAlignment="1">
      <alignment vertical="top" wrapText="1"/>
    </xf>
    <xf numFmtId="0" fontId="5" fillId="13" borderId="10" xfId="0" applyFont="1" applyFill="1" applyBorder="1" applyAlignment="1">
      <alignment horizontal="center" vertical="center"/>
    </xf>
    <xf numFmtId="0" fontId="0" fillId="11" borderId="6" xfId="0" applyFont="1" applyFill="1" applyBorder="1" applyAlignment="1">
      <alignment vertical="center" wrapText="1"/>
    </xf>
    <xf numFmtId="0" fontId="10" fillId="5" borderId="9" xfId="0" applyFont="1" applyFill="1" applyBorder="1" applyAlignment="1"/>
    <xf numFmtId="0" fontId="0" fillId="0" borderId="0" xfId="0" applyBorder="1" applyAlignment="1">
      <alignment horizontal="center" wrapText="1"/>
    </xf>
    <xf numFmtId="0" fontId="0" fillId="0" borderId="0" xfId="0" applyBorder="1"/>
    <xf numFmtId="0" fontId="5" fillId="13" borderId="21" xfId="0" applyFont="1" applyFill="1" applyBorder="1" applyAlignment="1">
      <alignment horizontal="center" vertical="center"/>
    </xf>
    <xf numFmtId="0" fontId="0" fillId="11" borderId="22" xfId="0" applyFont="1" applyFill="1" applyBorder="1" applyAlignment="1">
      <alignment vertical="center" wrapText="1"/>
    </xf>
    <xf numFmtId="0" fontId="5" fillId="13" borderId="25" xfId="0" applyFont="1" applyFill="1" applyBorder="1" applyAlignment="1">
      <alignment horizontal="center" vertical="center"/>
    </xf>
    <xf numFmtId="0" fontId="0" fillId="11" borderId="26" xfId="0" applyFont="1" applyFill="1" applyBorder="1" applyAlignment="1">
      <alignment vertical="center" wrapText="1"/>
    </xf>
    <xf numFmtId="0" fontId="7" fillId="0" borderId="3" xfId="0" applyFont="1" applyFill="1" applyBorder="1" applyAlignment="1">
      <alignment vertical="top" wrapText="1"/>
    </xf>
    <xf numFmtId="0" fontId="0" fillId="0" borderId="0" xfId="0" applyFill="1" applyBorder="1" applyAlignment="1">
      <alignment wrapText="1"/>
    </xf>
    <xf numFmtId="0" fontId="0" fillId="0" borderId="0" xfId="0" applyFill="1" applyBorder="1"/>
    <xf numFmtId="0" fontId="6" fillId="0" borderId="0" xfId="0" applyFont="1" applyFill="1" applyBorder="1" applyAlignment="1">
      <alignment horizontal="left" wrapText="1"/>
    </xf>
    <xf numFmtId="0" fontId="4" fillId="0" borderId="0" xfId="0" applyFont="1" applyFill="1" applyBorder="1" applyAlignment="1">
      <alignment wrapText="1"/>
    </xf>
    <xf numFmtId="0" fontId="5" fillId="4" borderId="12" xfId="0" applyFont="1" applyFill="1" applyBorder="1" applyAlignment="1">
      <alignment horizontal="left" vertical="center"/>
    </xf>
    <xf numFmtId="0" fontId="12" fillId="0" borderId="7" xfId="0" applyFont="1" applyFill="1" applyBorder="1" applyAlignment="1">
      <alignment vertical="top" wrapText="1"/>
    </xf>
    <xf numFmtId="0" fontId="12" fillId="2" borderId="4" xfId="0" applyFont="1" applyFill="1" applyBorder="1" applyAlignment="1">
      <alignment vertical="top" wrapText="1"/>
    </xf>
    <xf numFmtId="0" fontId="12" fillId="0" borderId="4" xfId="0" applyFont="1" applyFill="1" applyBorder="1" applyAlignment="1">
      <alignment vertical="top" wrapText="1"/>
    </xf>
    <xf numFmtId="0" fontId="0" fillId="0" borderId="0" xfId="0" applyBorder="1" applyAlignment="1">
      <alignment vertical="top" wrapText="1"/>
    </xf>
    <xf numFmtId="0" fontId="8" fillId="8" borderId="0" xfId="0" applyFont="1" applyFill="1" applyBorder="1" applyAlignment="1">
      <alignment wrapText="1"/>
    </xf>
    <xf numFmtId="0" fontId="0" fillId="8" borderId="0" xfId="0" applyFill="1" applyBorder="1" applyAlignment="1">
      <alignment wrapText="1"/>
    </xf>
    <xf numFmtId="0" fontId="8" fillId="0" borderId="0" xfId="0" applyFont="1" applyFill="1" applyBorder="1" applyAlignment="1">
      <alignment horizontal="left" wrapText="1"/>
    </xf>
    <xf numFmtId="0" fontId="8" fillId="0" borderId="0" xfId="0" applyFont="1" applyFill="1" applyBorder="1" applyAlignment="1">
      <alignment wrapText="1"/>
    </xf>
    <xf numFmtId="0" fontId="15" fillId="0" borderId="0" xfId="0" applyFont="1" applyBorder="1" applyAlignment="1"/>
    <xf numFmtId="0" fontId="5" fillId="4" borderId="13" xfId="0" applyFont="1" applyFill="1" applyBorder="1" applyAlignment="1">
      <alignment horizontal="left" vertical="center" wrapText="1"/>
    </xf>
    <xf numFmtId="0" fontId="12" fillId="0" borderId="8" xfId="0" applyFont="1" applyFill="1" applyBorder="1" applyAlignment="1">
      <alignment vertical="top" wrapText="1"/>
    </xf>
    <xf numFmtId="0" fontId="12" fillId="2" borderId="3" xfId="0" applyFont="1" applyFill="1" applyBorder="1" applyAlignment="1">
      <alignment vertical="top" wrapText="1"/>
    </xf>
    <xf numFmtId="0" fontId="12" fillId="0" borderId="3" xfId="0" applyFont="1" applyFill="1" applyBorder="1" applyAlignment="1">
      <alignment vertical="top" wrapText="1"/>
    </xf>
    <xf numFmtId="0" fontId="5" fillId="6" borderId="12" xfId="0" applyFont="1" applyFill="1" applyBorder="1" applyAlignment="1">
      <alignment horizontal="center" vertical="top" wrapText="1"/>
    </xf>
    <xf numFmtId="0" fontId="12" fillId="7" borderId="7" xfId="0" applyFont="1" applyFill="1" applyBorder="1" applyAlignment="1">
      <alignment vertical="top" wrapText="1"/>
    </xf>
    <xf numFmtId="0" fontId="12" fillId="7" borderId="4" xfId="0" applyFont="1" applyFill="1" applyBorder="1" applyAlignment="1">
      <alignment vertical="top" wrapText="1"/>
    </xf>
    <xf numFmtId="0" fontId="5" fillId="6" borderId="25" xfId="0" applyFont="1" applyFill="1" applyBorder="1" applyAlignment="1">
      <alignment horizontal="center" vertical="top"/>
    </xf>
    <xf numFmtId="0" fontId="5" fillId="15" borderId="21" xfId="0" applyFont="1" applyFill="1" applyBorder="1" applyAlignment="1">
      <alignment horizontal="center" vertical="top" wrapText="1"/>
    </xf>
    <xf numFmtId="10" fontId="12" fillId="7" borderId="26" xfId="0" applyNumberFormat="1" applyFont="1" applyFill="1" applyBorder="1" applyAlignment="1">
      <alignment vertical="top" wrapText="1"/>
    </xf>
    <xf numFmtId="0" fontId="12" fillId="3" borderId="22" xfId="0" applyFont="1" applyFill="1" applyBorder="1" applyAlignment="1">
      <alignment vertical="top" wrapText="1"/>
    </xf>
    <xf numFmtId="0" fontId="12" fillId="7" borderId="27" xfId="0" applyFont="1" applyFill="1" applyBorder="1" applyAlignment="1">
      <alignment vertical="top" wrapText="1"/>
    </xf>
    <xf numFmtId="0" fontId="5" fillId="15" borderId="13" xfId="0" applyFont="1" applyFill="1" applyBorder="1" applyAlignment="1">
      <alignment horizontal="center" vertical="top" wrapText="1"/>
    </xf>
    <xf numFmtId="0" fontId="12" fillId="3" borderId="8" xfId="0" applyFont="1" applyFill="1" applyBorder="1" applyAlignment="1">
      <alignment vertical="top" wrapText="1"/>
    </xf>
    <xf numFmtId="0" fontId="18" fillId="14" borderId="12" xfId="0" applyFont="1" applyFill="1" applyBorder="1" applyAlignment="1">
      <alignment horizontal="right" vertical="top"/>
    </xf>
    <xf numFmtId="0" fontId="18" fillId="13" borderId="10" xfId="0" applyFont="1" applyFill="1" applyBorder="1" applyAlignment="1">
      <alignment horizontal="right" vertical="top"/>
    </xf>
    <xf numFmtId="0" fontId="18" fillId="15" borderId="10" xfId="0" applyFont="1" applyFill="1" applyBorder="1" applyAlignment="1">
      <alignment horizontal="right" vertical="top" wrapText="1"/>
    </xf>
    <xf numFmtId="3" fontId="19" fillId="2" borderId="7" xfId="0" applyNumberFormat="1" applyFont="1" applyFill="1" applyBorder="1" applyAlignment="1">
      <alignment horizontal="right" wrapText="1"/>
    </xf>
    <xf numFmtId="3" fontId="19" fillId="12" borderId="6" xfId="0" applyNumberFormat="1" applyFont="1" applyFill="1" applyBorder="1" applyAlignment="1">
      <alignment horizontal="right" wrapText="1"/>
    </xf>
    <xf numFmtId="3" fontId="19" fillId="10" borderId="6" xfId="0" applyNumberFormat="1" applyFont="1" applyFill="1" applyBorder="1" applyAlignment="1">
      <alignment horizontal="right" wrapText="1"/>
    </xf>
    <xf numFmtId="9" fontId="19" fillId="2" borderId="4" xfId="1" applyFont="1" applyFill="1" applyBorder="1" applyAlignment="1">
      <alignment horizontal="right" wrapText="1"/>
    </xf>
    <xf numFmtId="9" fontId="19" fillId="12" borderId="1" xfId="1" applyFont="1" applyFill="1" applyBorder="1" applyAlignment="1">
      <alignment horizontal="right" wrapText="1"/>
    </xf>
    <xf numFmtId="9" fontId="19" fillId="10" borderId="1" xfId="1" applyFont="1" applyFill="1" applyBorder="1" applyAlignment="1">
      <alignment horizontal="right" wrapText="1"/>
    </xf>
    <xf numFmtId="0" fontId="15" fillId="0" borderId="0" xfId="0" applyFont="1" applyFill="1" applyBorder="1" applyAlignment="1"/>
    <xf numFmtId="0" fontId="0" fillId="0" borderId="0" xfId="0" applyFill="1" applyBorder="1" applyAlignment="1">
      <alignment horizontal="center" wrapText="1"/>
    </xf>
    <xf numFmtId="0" fontId="7" fillId="0" borderId="0" xfId="0" applyFont="1" applyFill="1" applyBorder="1" applyAlignment="1">
      <alignment vertical="top" wrapText="1"/>
    </xf>
    <xf numFmtId="0" fontId="0" fillId="0" borderId="0" xfId="0" applyFont="1" applyFill="1" applyBorder="1" applyAlignment="1">
      <alignment vertical="center" wrapText="1"/>
    </xf>
    <xf numFmtId="3" fontId="0" fillId="0" borderId="0" xfId="0" applyNumberFormat="1" applyFont="1" applyFill="1" applyBorder="1" applyAlignment="1">
      <alignment vertical="center" wrapText="1"/>
    </xf>
    <xf numFmtId="0" fontId="16" fillId="0" borderId="0" xfId="0" applyFont="1" applyFill="1" applyBorder="1" applyAlignment="1">
      <alignment vertical="center"/>
    </xf>
    <xf numFmtId="3" fontId="12" fillId="0" borderId="0" xfId="0" applyNumberFormat="1" applyFont="1" applyFill="1" applyBorder="1" applyAlignment="1">
      <alignment vertical="top" wrapText="1"/>
    </xf>
    <xf numFmtId="0" fontId="12" fillId="0" borderId="0" xfId="0" applyFont="1" applyFill="1" applyBorder="1" applyAlignment="1">
      <alignment vertical="top" wrapText="1"/>
    </xf>
    <xf numFmtId="0" fontId="0" fillId="0" borderId="0" xfId="0" applyBorder="1" applyAlignment="1">
      <alignment horizontal="center" wrapText="1"/>
    </xf>
    <xf numFmtId="0" fontId="10" fillId="5" borderId="9" xfId="0" applyFont="1" applyFill="1" applyBorder="1" applyAlignment="1"/>
    <xf numFmtId="0" fontId="21" fillId="0" borderId="0" xfId="6" applyFont="1"/>
    <xf numFmtId="0" fontId="20" fillId="0" borderId="0" xfId="6" applyAlignment="1">
      <alignment horizontal="left"/>
    </xf>
    <xf numFmtId="0" fontId="20" fillId="0" borderId="0" xfId="6"/>
    <xf numFmtId="0" fontId="22" fillId="5" borderId="35" xfId="6" applyFont="1" applyFill="1" applyBorder="1" applyAlignment="1">
      <alignment horizontal="left" vertical="center"/>
    </xf>
    <xf numFmtId="0" fontId="22" fillId="5" borderId="36" xfId="6" applyFont="1" applyFill="1" applyBorder="1" applyAlignment="1">
      <alignment horizontal="left" vertical="center" wrapText="1"/>
    </xf>
    <xf numFmtId="0" fontId="23" fillId="5" borderId="35" xfId="6" applyFont="1" applyFill="1" applyBorder="1" applyAlignment="1">
      <alignment vertical="center" wrapText="1"/>
    </xf>
    <xf numFmtId="0" fontId="20" fillId="5" borderId="35" xfId="6" applyFont="1" applyFill="1" applyBorder="1" applyAlignment="1">
      <alignment horizontal="left" vertical="center"/>
    </xf>
    <xf numFmtId="167" fontId="20" fillId="5" borderId="35" xfId="6" applyNumberFormat="1" applyFont="1" applyFill="1" applyBorder="1" applyAlignment="1">
      <alignment horizontal="left" vertical="center"/>
    </xf>
    <xf numFmtId="167" fontId="20" fillId="5" borderId="37" xfId="6" applyNumberFormat="1" applyFont="1" applyFill="1" applyBorder="1" applyAlignment="1">
      <alignment horizontal="left" vertical="center"/>
    </xf>
    <xf numFmtId="0" fontId="24" fillId="7" borderId="35" xfId="6" applyFont="1" applyFill="1" applyBorder="1" applyAlignment="1">
      <alignment horizontal="left" vertical="center"/>
    </xf>
    <xf numFmtId="0" fontId="24" fillId="7" borderId="35" xfId="6" applyFont="1" applyFill="1" applyBorder="1" applyAlignment="1">
      <alignment horizontal="left" vertical="center" wrapText="1"/>
    </xf>
    <xf numFmtId="0" fontId="24" fillId="7" borderId="37" xfId="6" applyFont="1" applyFill="1" applyBorder="1" applyAlignment="1">
      <alignment horizontal="center" vertical="center" wrapText="1"/>
    </xf>
    <xf numFmtId="1" fontId="24" fillId="7" borderId="39" xfId="6" applyNumberFormat="1" applyFont="1" applyFill="1" applyBorder="1" applyAlignment="1">
      <alignment horizontal="left" vertical="center" wrapText="1"/>
    </xf>
    <xf numFmtId="0" fontId="24" fillId="7" borderId="35" xfId="6" applyFont="1" applyFill="1" applyBorder="1" applyAlignment="1">
      <alignment horizontal="center" vertical="center" wrapText="1"/>
    </xf>
    <xf numFmtId="0" fontId="24" fillId="7" borderId="41" xfId="6" applyFont="1" applyFill="1" applyBorder="1" applyAlignment="1">
      <alignment horizontal="center" vertical="center" wrapText="1"/>
    </xf>
    <xf numFmtId="0" fontId="25" fillId="2" borderId="35" xfId="6" applyFont="1" applyFill="1" applyBorder="1" applyAlignment="1">
      <alignment horizontal="left" vertical="center" wrapText="1"/>
    </xf>
    <xf numFmtId="0" fontId="25" fillId="2" borderId="37" xfId="6" applyFont="1" applyFill="1" applyBorder="1" applyAlignment="1">
      <alignment horizontal="center" vertical="center" wrapText="1"/>
    </xf>
    <xf numFmtId="167" fontId="0" fillId="2" borderId="35" xfId="7" applyNumberFormat="1" applyFont="1" applyFill="1" applyBorder="1" applyAlignment="1">
      <alignment horizontal="left" vertical="center" wrapText="1"/>
    </xf>
    <xf numFmtId="1" fontId="0" fillId="2" borderId="37" xfId="7" applyNumberFormat="1" applyFont="1" applyFill="1" applyBorder="1" applyAlignment="1">
      <alignment horizontal="center" vertical="center" wrapText="1"/>
    </xf>
    <xf numFmtId="0" fontId="23" fillId="2" borderId="35" xfId="6" applyFont="1" applyFill="1" applyBorder="1" applyAlignment="1">
      <alignment horizontal="left" vertical="center" wrapText="1"/>
    </xf>
    <xf numFmtId="0" fontId="23" fillId="2" borderId="37" xfId="6" applyFont="1" applyFill="1" applyBorder="1" applyAlignment="1">
      <alignment horizontal="center" vertical="center" wrapText="1"/>
    </xf>
    <xf numFmtId="167" fontId="23" fillId="2" borderId="35" xfId="7" applyNumberFormat="1" applyFont="1" applyFill="1" applyBorder="1" applyAlignment="1">
      <alignment horizontal="left" vertical="center"/>
    </xf>
    <xf numFmtId="0" fontId="20" fillId="2" borderId="0" xfId="6" applyFill="1" applyAlignment="1">
      <alignment horizontal="center" vertical="center"/>
    </xf>
    <xf numFmtId="0" fontId="22" fillId="2" borderId="40" xfId="6" applyFont="1" applyFill="1" applyBorder="1" applyAlignment="1">
      <alignment horizontal="left" vertical="center"/>
    </xf>
    <xf numFmtId="0" fontId="22" fillId="2" borderId="40" xfId="6" applyFont="1" applyFill="1" applyBorder="1" applyAlignment="1">
      <alignment horizontal="left" vertical="center" wrapText="1"/>
    </xf>
    <xf numFmtId="0" fontId="23" fillId="2" borderId="40" xfId="6" applyFont="1" applyFill="1" applyBorder="1" applyAlignment="1">
      <alignment horizontal="left" vertical="center" wrapText="1"/>
    </xf>
    <xf numFmtId="0" fontId="23" fillId="2" borderId="39" xfId="6" applyFont="1" applyFill="1" applyBorder="1" applyAlignment="1">
      <alignment horizontal="left" vertical="center"/>
    </xf>
    <xf numFmtId="0" fontId="23" fillId="2" borderId="36" xfId="6" applyFont="1" applyFill="1" applyBorder="1" applyAlignment="1">
      <alignment horizontal="center" vertical="center"/>
    </xf>
    <xf numFmtId="167" fontId="0" fillId="2" borderId="36" xfId="7" applyNumberFormat="1" applyFont="1" applyFill="1" applyBorder="1" applyAlignment="1">
      <alignment horizontal="left" vertical="center" wrapText="1"/>
    </xf>
    <xf numFmtId="1" fontId="0" fillId="2" borderId="36" xfId="7" applyNumberFormat="1" applyFont="1" applyFill="1" applyBorder="1" applyAlignment="1">
      <alignment horizontal="center" vertical="center" wrapText="1"/>
    </xf>
    <xf numFmtId="0" fontId="23" fillId="2" borderId="35" xfId="6" applyFont="1" applyFill="1" applyBorder="1" applyAlignment="1">
      <alignment horizontal="left" vertical="center"/>
    </xf>
    <xf numFmtId="0" fontId="23" fillId="2" borderId="35" xfId="6" applyFont="1" applyFill="1" applyBorder="1" applyAlignment="1">
      <alignment horizontal="center" vertical="center"/>
    </xf>
    <xf numFmtId="1" fontId="0" fillId="2" borderId="35" xfId="7" applyNumberFormat="1" applyFont="1" applyFill="1" applyBorder="1" applyAlignment="1">
      <alignment horizontal="center" vertical="center" wrapText="1"/>
    </xf>
    <xf numFmtId="0" fontId="20" fillId="2" borderId="35" xfId="6" applyFill="1" applyBorder="1" applyAlignment="1">
      <alignment horizontal="center"/>
    </xf>
    <xf numFmtId="167" fontId="0" fillId="2" borderId="35" xfId="7" applyNumberFormat="1" applyFont="1" applyFill="1" applyBorder="1"/>
    <xf numFmtId="167" fontId="20" fillId="2" borderId="35" xfId="6" applyNumberFormat="1" applyFill="1" applyBorder="1"/>
    <xf numFmtId="0" fontId="26" fillId="0" borderId="0" xfId="6" applyFont="1" applyAlignment="1">
      <alignment horizontal="left"/>
    </xf>
    <xf numFmtId="3" fontId="12" fillId="12" borderId="0" xfId="0" applyNumberFormat="1" applyFont="1" applyFill="1" applyBorder="1" applyAlignment="1">
      <alignment horizontal="center" vertical="top" wrapText="1"/>
    </xf>
    <xf numFmtId="0" fontId="8" fillId="5" borderId="0" xfId="0" applyFont="1" applyFill="1" applyBorder="1" applyAlignment="1">
      <alignment vertical="center" wrapText="1"/>
    </xf>
    <xf numFmtId="0" fontId="5" fillId="4" borderId="13" xfId="0" applyFont="1" applyFill="1" applyBorder="1" applyAlignment="1">
      <alignment horizontal="left" vertical="center" wrapText="1"/>
    </xf>
    <xf numFmtId="0" fontId="10" fillId="5" borderId="9" xfId="0" applyFont="1" applyFill="1" applyBorder="1" applyAlignment="1"/>
    <xf numFmtId="0" fontId="0" fillId="0" borderId="0" xfId="0" applyBorder="1" applyAlignment="1">
      <alignment horizontal="center" wrapText="1"/>
    </xf>
    <xf numFmtId="0" fontId="29" fillId="5" borderId="0" xfId="2" applyFont="1" applyFill="1" applyBorder="1" applyAlignment="1">
      <alignment vertical="center"/>
    </xf>
    <xf numFmtId="0" fontId="30" fillId="8" borderId="0" xfId="2" applyFont="1" applyFill="1" applyBorder="1" applyAlignment="1">
      <alignment horizontal="right" vertical="center"/>
    </xf>
    <xf numFmtId="0" fontId="30" fillId="0" borderId="2" xfId="2" applyFont="1" applyBorder="1" applyAlignment="1">
      <alignment horizontal="left" vertical="center"/>
    </xf>
    <xf numFmtId="0" fontId="31" fillId="0" borderId="0" xfId="0" applyFont="1"/>
    <xf numFmtId="0" fontId="30" fillId="0" borderId="0" xfId="2" applyFont="1" applyBorder="1" applyAlignment="1">
      <alignment horizontal="left" vertical="center"/>
    </xf>
    <xf numFmtId="0" fontId="32" fillId="5" borderId="5" xfId="2" applyFont="1" applyFill="1" applyBorder="1" applyAlignment="1">
      <alignment vertical="center"/>
    </xf>
    <xf numFmtId="0" fontId="30" fillId="8" borderId="5" xfId="2" applyFont="1" applyFill="1" applyBorder="1" applyAlignment="1">
      <alignment vertical="center"/>
    </xf>
    <xf numFmtId="0" fontId="32" fillId="5" borderId="9" xfId="2" applyFont="1" applyFill="1" applyBorder="1" applyAlignment="1">
      <alignment vertical="center"/>
    </xf>
    <xf numFmtId="0" fontId="30" fillId="8" borderId="9" xfId="2" applyFont="1" applyFill="1" applyBorder="1" applyAlignment="1">
      <alignment vertical="center"/>
    </xf>
    <xf numFmtId="0" fontId="30" fillId="8" borderId="9" xfId="2" applyFont="1" applyFill="1" applyBorder="1" applyAlignment="1">
      <alignment horizontal="right" vertical="center" wrapText="1"/>
    </xf>
    <xf numFmtId="0" fontId="33" fillId="0" borderId="0" xfId="2" applyFont="1" applyBorder="1" applyAlignment="1">
      <alignment vertical="center"/>
    </xf>
    <xf numFmtId="0" fontId="30" fillId="0" borderId="0" xfId="2" applyFont="1" applyBorder="1" applyAlignment="1">
      <alignment horizontal="right" vertical="center"/>
    </xf>
    <xf numFmtId="0" fontId="34" fillId="12" borderId="15" xfId="2" applyFont="1" applyFill="1" applyBorder="1" applyAlignment="1">
      <alignment horizontal="right" vertical="center"/>
    </xf>
    <xf numFmtId="0" fontId="34" fillId="10" borderId="18" xfId="2" applyFont="1" applyFill="1" applyBorder="1" applyAlignment="1">
      <alignment horizontal="right" vertical="center"/>
    </xf>
    <xf numFmtId="0" fontId="34" fillId="3" borderId="5" xfId="2" applyFont="1" applyFill="1" applyBorder="1" applyAlignment="1">
      <alignment horizontal="right" vertical="center"/>
    </xf>
    <xf numFmtId="0" fontId="31" fillId="8" borderId="0" xfId="0" applyFont="1" applyFill="1" applyBorder="1"/>
    <xf numFmtId="0" fontId="30" fillId="8" borderId="0" xfId="2" applyFont="1" applyFill="1" applyBorder="1" applyAlignment="1">
      <alignment horizontal="right" vertical="center" wrapText="1"/>
    </xf>
    <xf numFmtId="0" fontId="37" fillId="3" borderId="0" xfId="0" applyFont="1" applyFill="1" applyAlignment="1">
      <alignment horizontal="right"/>
    </xf>
    <xf numFmtId="9" fontId="35" fillId="12" borderId="14" xfId="1" applyFont="1" applyFill="1" applyBorder="1" applyAlignment="1">
      <alignment vertical="center"/>
    </xf>
    <xf numFmtId="9" fontId="35" fillId="10" borderId="17" xfId="1" applyFont="1" applyFill="1" applyBorder="1" applyAlignment="1">
      <alignment vertical="center"/>
    </xf>
    <xf numFmtId="166" fontId="38" fillId="0" borderId="0" xfId="3" applyNumberFormat="1" applyFont="1" applyFill="1" applyBorder="1" applyAlignment="1">
      <alignment vertical="center"/>
    </xf>
    <xf numFmtId="166" fontId="34" fillId="12" borderId="15" xfId="3" applyNumberFormat="1" applyFont="1" applyFill="1" applyBorder="1" applyAlignment="1">
      <alignment horizontal="right" vertical="center"/>
    </xf>
    <xf numFmtId="166" fontId="34" fillId="10" borderId="18" xfId="3" quotePrefix="1" applyNumberFormat="1" applyFont="1" applyFill="1" applyBorder="1" applyAlignment="1">
      <alignment horizontal="right" vertical="center" wrapText="1"/>
    </xf>
    <xf numFmtId="166" fontId="34" fillId="3" borderId="5" xfId="3" applyNumberFormat="1" applyFont="1" applyFill="1" applyBorder="1" applyAlignment="1">
      <alignment horizontal="right" vertical="center"/>
    </xf>
    <xf numFmtId="0" fontId="34" fillId="8" borderId="11" xfId="2" applyFont="1" applyFill="1" applyBorder="1" applyAlignment="1">
      <alignment vertical="center"/>
    </xf>
    <xf numFmtId="166" fontId="39" fillId="8" borderId="11" xfId="3" applyNumberFormat="1" applyFont="1" applyFill="1" applyBorder="1" applyAlignment="1">
      <alignment vertical="center"/>
    </xf>
    <xf numFmtId="166" fontId="39" fillId="12" borderId="19" xfId="3" applyNumberFormat="1" applyFont="1" applyFill="1" applyBorder="1" applyAlignment="1">
      <alignment vertical="center"/>
    </xf>
    <xf numFmtId="166" fontId="39" fillId="10" borderId="20" xfId="3" applyNumberFormat="1" applyFont="1" applyFill="1" applyBorder="1" applyAlignment="1">
      <alignment vertical="center"/>
    </xf>
    <xf numFmtId="166" fontId="39" fillId="10" borderId="11" xfId="3" applyNumberFormat="1" applyFont="1" applyFill="1" applyBorder="1" applyAlignment="1">
      <alignment horizontal="right" vertical="center"/>
    </xf>
    <xf numFmtId="166" fontId="30" fillId="8" borderId="0" xfId="3" applyNumberFormat="1" applyFont="1" applyFill="1" applyBorder="1" applyAlignment="1">
      <alignment vertical="center"/>
    </xf>
    <xf numFmtId="166" fontId="30" fillId="12" borderId="14" xfId="3" applyNumberFormat="1" applyFont="1" applyFill="1" applyBorder="1" applyAlignment="1">
      <alignment vertical="center"/>
    </xf>
    <xf numFmtId="166" fontId="31" fillId="10" borderId="17" xfId="5" applyNumberFormat="1" applyFont="1" applyFill="1" applyBorder="1"/>
    <xf numFmtId="166" fontId="30" fillId="12" borderId="14" xfId="3" applyNumberFormat="1" applyFont="1" applyFill="1" applyBorder="1" applyAlignment="1">
      <alignment vertical="center" wrapText="1"/>
    </xf>
    <xf numFmtId="166" fontId="31" fillId="10" borderId="17" xfId="5" applyNumberFormat="1" applyFont="1" applyFill="1" applyBorder="1" applyAlignment="1">
      <alignment wrapText="1"/>
    </xf>
    <xf numFmtId="166" fontId="30" fillId="12" borderId="0" xfId="3" applyNumberFormat="1" applyFont="1" applyFill="1" applyBorder="1" applyAlignment="1">
      <alignment vertical="center"/>
    </xf>
    <xf numFmtId="166" fontId="31" fillId="10" borderId="0" xfId="5" applyNumberFormat="1" applyFont="1" applyFill="1" applyBorder="1"/>
    <xf numFmtId="0" fontId="30" fillId="8" borderId="0" xfId="2" applyFont="1" applyFill="1" applyBorder="1" applyAlignment="1">
      <alignment horizontal="left" vertical="center"/>
    </xf>
    <xf numFmtId="0" fontId="34" fillId="0" borderId="0" xfId="2" applyFont="1" applyFill="1" applyBorder="1" applyAlignment="1">
      <alignment vertical="center"/>
    </xf>
    <xf numFmtId="0" fontId="30" fillId="0" borderId="0" xfId="2" applyFont="1" applyFill="1" applyBorder="1" applyAlignment="1">
      <alignment vertical="center"/>
    </xf>
    <xf numFmtId="0" fontId="40" fillId="5" borderId="5" xfId="0" applyFont="1" applyFill="1" applyBorder="1" applyAlignment="1">
      <alignment horizontal="right"/>
    </xf>
    <xf numFmtId="0" fontId="40" fillId="8" borderId="9" xfId="0" applyFont="1" applyFill="1" applyBorder="1" applyAlignment="1">
      <alignment horizontal="right" vertical="center" wrapText="1"/>
    </xf>
    <xf numFmtId="0" fontId="31" fillId="0" borderId="0" xfId="0" applyFont="1" applyBorder="1"/>
    <xf numFmtId="0" fontId="12" fillId="0" borderId="8" xfId="0" applyFont="1" applyFill="1" applyBorder="1" applyAlignment="1">
      <alignment horizontal="left" vertical="top" wrapText="1"/>
    </xf>
    <xf numFmtId="0" fontId="12" fillId="0" borderId="7" xfId="0" applyFont="1" applyFill="1" applyBorder="1" applyAlignment="1">
      <alignment horizontal="left" vertical="top" wrapText="1"/>
    </xf>
    <xf numFmtId="0" fontId="12" fillId="0" borderId="5" xfId="0" applyFont="1" applyFill="1" applyBorder="1" applyAlignment="1">
      <alignment vertical="top" wrapText="1"/>
    </xf>
    <xf numFmtId="0" fontId="12" fillId="0" borderId="5" xfId="0" applyFont="1" applyFill="1" applyBorder="1" applyAlignment="1">
      <alignment horizontal="left" vertical="top" wrapText="1"/>
    </xf>
    <xf numFmtId="0" fontId="0" fillId="11" borderId="0" xfId="0" applyFont="1" applyFill="1" applyBorder="1" applyAlignment="1">
      <alignment vertical="center" wrapText="1"/>
    </xf>
    <xf numFmtId="0" fontId="24" fillId="7" borderId="40" xfId="6" applyFont="1" applyFill="1" applyBorder="1" applyAlignment="1">
      <alignment horizontal="center" vertical="center" wrapText="1"/>
    </xf>
    <xf numFmtId="0" fontId="12" fillId="0" borderId="0" xfId="0" applyFont="1" applyFill="1" applyBorder="1" applyAlignment="1">
      <alignment horizontal="left" vertical="center" wrapText="1"/>
    </xf>
    <xf numFmtId="0" fontId="12" fillId="7" borderId="26" xfId="1" applyNumberFormat="1" applyFont="1" applyFill="1" applyBorder="1" applyAlignment="1">
      <alignment vertical="top" wrapText="1"/>
    </xf>
    <xf numFmtId="0" fontId="1" fillId="5" borderId="5" xfId="0" applyFont="1" applyFill="1" applyBorder="1" applyAlignment="1">
      <alignment horizontal="right"/>
    </xf>
    <xf numFmtId="0" fontId="18" fillId="9" borderId="10" xfId="0" applyFont="1" applyFill="1" applyBorder="1" applyAlignment="1">
      <alignment vertical="top" wrapText="1"/>
    </xf>
    <xf numFmtId="3" fontId="19" fillId="3" borderId="6" xfId="0" applyNumberFormat="1" applyFont="1" applyFill="1" applyBorder="1" applyAlignment="1">
      <alignment wrapText="1"/>
    </xf>
    <xf numFmtId="9" fontId="19" fillId="3" borderId="1" xfId="1" applyFont="1" applyFill="1" applyBorder="1" applyAlignment="1">
      <alignment wrapText="1"/>
    </xf>
    <xf numFmtId="9" fontId="37" fillId="3" borderId="0" xfId="1" applyFont="1" applyFill="1" applyAlignment="1">
      <alignment horizontal="right"/>
    </xf>
    <xf numFmtId="164" fontId="35" fillId="12" borderId="14" xfId="8" applyFont="1" applyFill="1" applyBorder="1" applyAlignment="1">
      <alignment vertical="center"/>
    </xf>
    <xf numFmtId="164" fontId="36" fillId="10" borderId="17" xfId="8" applyFont="1" applyFill="1" applyBorder="1" applyAlignment="1">
      <alignment vertical="center"/>
    </xf>
    <xf numFmtId="164" fontId="37" fillId="3" borderId="0" xfId="8" applyFont="1" applyFill="1" applyAlignment="1">
      <alignment horizontal="right"/>
    </xf>
    <xf numFmtId="0" fontId="39" fillId="5" borderId="9" xfId="2" applyFont="1" applyFill="1" applyBorder="1" applyAlignment="1">
      <alignment horizontal="right" vertical="center" wrapText="1"/>
    </xf>
    <xf numFmtId="164" fontId="32" fillId="5" borderId="9" xfId="8" applyFont="1" applyFill="1" applyBorder="1" applyAlignment="1">
      <alignment horizontal="right" vertical="center" wrapText="1"/>
    </xf>
    <xf numFmtId="164" fontId="39" fillId="5" borderId="9" xfId="8" applyFont="1" applyFill="1" applyBorder="1" applyAlignment="1">
      <alignment horizontal="right" vertical="center" wrapText="1"/>
    </xf>
    <xf numFmtId="164" fontId="31" fillId="12" borderId="9" xfId="8" applyFont="1" applyFill="1" applyBorder="1" applyAlignment="1">
      <alignment horizontal="right" vertical="center"/>
    </xf>
    <xf numFmtId="9" fontId="31" fillId="12" borderId="9" xfId="0" applyNumberFormat="1" applyFont="1" applyFill="1" applyBorder="1" applyAlignment="1">
      <alignment horizontal="right" vertical="center"/>
    </xf>
    <xf numFmtId="164" fontId="31" fillId="10" borderId="9" xfId="8" applyFont="1" applyFill="1" applyBorder="1" applyAlignment="1">
      <alignment horizontal="right" vertical="center"/>
    </xf>
    <xf numFmtId="9" fontId="31" fillId="10" borderId="9" xfId="0" applyNumberFormat="1" applyFont="1" applyFill="1" applyBorder="1" applyAlignment="1">
      <alignment horizontal="right" vertical="center"/>
    </xf>
    <xf numFmtId="9" fontId="31" fillId="12" borderId="9" xfId="1" applyFont="1" applyFill="1" applyBorder="1" applyAlignment="1">
      <alignment horizontal="right" vertical="center"/>
    </xf>
    <xf numFmtId="0" fontId="23" fillId="17" borderId="35" xfId="6" applyFont="1" applyFill="1" applyBorder="1" applyAlignment="1">
      <alignment horizontal="left" vertical="center" wrapText="1"/>
    </xf>
    <xf numFmtId="0" fontId="23" fillId="17" borderId="37" xfId="6" applyFont="1" applyFill="1" applyBorder="1" applyAlignment="1">
      <alignment horizontal="center" vertical="center" wrapText="1"/>
    </xf>
    <xf numFmtId="167" fontId="0" fillId="17" borderId="35" xfId="7" applyNumberFormat="1" applyFont="1" applyFill="1" applyBorder="1" applyAlignment="1">
      <alignment horizontal="left" vertical="center" wrapText="1"/>
    </xf>
    <xf numFmtId="1" fontId="0" fillId="17" borderId="37" xfId="7" applyNumberFormat="1" applyFont="1" applyFill="1" applyBorder="1" applyAlignment="1">
      <alignment horizontal="center" vertical="center" wrapText="1"/>
    </xf>
    <xf numFmtId="0" fontId="25" fillId="17" borderId="35" xfId="6" applyFont="1" applyFill="1" applyBorder="1" applyAlignment="1">
      <alignment horizontal="left" vertical="center" wrapText="1"/>
    </xf>
    <xf numFmtId="0" fontId="25" fillId="17" borderId="37" xfId="6" applyFont="1" applyFill="1" applyBorder="1" applyAlignment="1">
      <alignment horizontal="center" vertical="center" wrapText="1"/>
    </xf>
    <xf numFmtId="164" fontId="1" fillId="5" borderId="9" xfId="8" applyFont="1" applyFill="1" applyBorder="1" applyAlignment="1">
      <alignment horizontal="right" vertical="center"/>
    </xf>
    <xf numFmtId="164" fontId="31" fillId="5" borderId="9" xfId="8" applyFont="1" applyFill="1" applyBorder="1" applyAlignment="1">
      <alignment horizontal="right" vertical="center"/>
    </xf>
    <xf numFmtId="164" fontId="19" fillId="12" borderId="6" xfId="8" applyFont="1" applyFill="1" applyBorder="1" applyAlignment="1">
      <alignment horizontal="right" wrapText="1"/>
    </xf>
    <xf numFmtId="0" fontId="10" fillId="5" borderId="9" xfId="0" applyFont="1" applyFill="1" applyBorder="1" applyAlignment="1"/>
    <xf numFmtId="164" fontId="0" fillId="17" borderId="35" xfId="7" applyNumberFormat="1" applyFont="1" applyFill="1" applyBorder="1" applyAlignment="1">
      <alignment horizontal="left" vertical="center" wrapText="1"/>
    </xf>
    <xf numFmtId="3" fontId="12" fillId="3" borderId="1" xfId="0" applyNumberFormat="1" applyFont="1" applyFill="1" applyBorder="1" applyAlignment="1">
      <alignment vertical="top" wrapText="1"/>
    </xf>
    <xf numFmtId="166" fontId="0" fillId="10" borderId="0" xfId="5" applyNumberFormat="1" applyFont="1" applyFill="1" applyBorder="1"/>
    <xf numFmtId="0" fontId="12" fillId="0" borderId="30" xfId="0" applyFont="1" applyFill="1" applyBorder="1" applyAlignment="1">
      <alignment horizontal="left" vertical="top" wrapText="1"/>
    </xf>
    <xf numFmtId="0" fontId="12" fillId="0" borderId="0" xfId="0" applyFont="1" applyFill="1" applyBorder="1" applyAlignment="1">
      <alignment horizontal="left" vertical="center" wrapText="1"/>
    </xf>
    <xf numFmtId="0" fontId="0" fillId="2" borderId="0" xfId="0" applyFill="1" applyAlignment="1">
      <alignment horizontal="left"/>
    </xf>
    <xf numFmtId="0" fontId="0" fillId="0" borderId="0" xfId="0" applyAlignment="1">
      <alignment horizontal="left"/>
    </xf>
    <xf numFmtId="0" fontId="12" fillId="2" borderId="0" xfId="0" applyFont="1" applyFill="1" applyBorder="1" applyAlignment="1">
      <alignment horizontal="left" vertical="center" wrapText="1"/>
    </xf>
    <xf numFmtId="0" fontId="12" fillId="0" borderId="29" xfId="0" applyFont="1" applyFill="1" applyBorder="1" applyAlignment="1">
      <alignment horizontal="left" vertical="top" wrapText="1"/>
    </xf>
    <xf numFmtId="0" fontId="0" fillId="0" borderId="0" xfId="0" applyBorder="1" applyAlignment="1">
      <alignment horizontal="center" wrapText="1"/>
    </xf>
    <xf numFmtId="0" fontId="8" fillId="5" borderId="0" xfId="0" applyFont="1" applyFill="1" applyBorder="1" applyAlignment="1">
      <alignment horizontal="left" vertical="center" wrapText="1"/>
    </xf>
    <xf numFmtId="0" fontId="8" fillId="8" borderId="0" xfId="0" applyFont="1" applyFill="1" applyBorder="1" applyAlignment="1">
      <alignment horizontal="left" vertical="center" wrapText="1"/>
    </xf>
    <xf numFmtId="0" fontId="17" fillId="4" borderId="4" xfId="0" applyFont="1" applyFill="1" applyBorder="1" applyAlignment="1">
      <alignment horizontal="center" vertical="center"/>
    </xf>
    <xf numFmtId="9" fontId="12" fillId="12" borderId="1" xfId="0" applyNumberFormat="1" applyFont="1" applyFill="1" applyBorder="1" applyAlignment="1">
      <alignment vertical="top" wrapText="1"/>
    </xf>
    <xf numFmtId="9" fontId="12" fillId="10" borderId="1" xfId="0" applyNumberFormat="1" applyFont="1" applyFill="1" applyBorder="1" applyAlignment="1">
      <alignment vertical="top" wrapText="1"/>
    </xf>
    <xf numFmtId="9" fontId="12" fillId="10" borderId="23" xfId="0" applyNumberFormat="1" applyFont="1" applyFill="1" applyBorder="1" applyAlignment="1">
      <alignment vertical="top" wrapText="1"/>
    </xf>
    <xf numFmtId="9" fontId="12" fillId="11" borderId="1" xfId="0" applyNumberFormat="1" applyFont="1" applyFill="1" applyBorder="1" applyAlignment="1">
      <alignment vertical="top" wrapText="1"/>
    </xf>
    <xf numFmtId="9" fontId="12" fillId="3" borderId="1" xfId="0" applyNumberFormat="1" applyFont="1" applyFill="1" applyBorder="1" applyAlignment="1">
      <alignment vertical="top" wrapText="1"/>
    </xf>
    <xf numFmtId="9" fontId="12" fillId="3" borderId="23" xfId="0" applyNumberFormat="1" applyFont="1" applyFill="1" applyBorder="1" applyAlignment="1">
      <alignment vertical="top" wrapText="1"/>
    </xf>
    <xf numFmtId="0" fontId="5" fillId="6" borderId="10" xfId="0" applyFont="1" applyFill="1" applyBorder="1" applyAlignment="1">
      <alignment horizontal="center" vertical="top" wrapText="1"/>
    </xf>
    <xf numFmtId="0" fontId="5" fillId="18" borderId="10" xfId="0" applyFont="1" applyFill="1" applyBorder="1" applyAlignment="1">
      <alignment horizontal="center" vertical="top" wrapText="1"/>
    </xf>
    <xf numFmtId="0" fontId="5" fillId="13" borderId="1" xfId="0" applyFont="1" applyFill="1" applyBorder="1" applyAlignment="1">
      <alignment horizontal="center" vertical="center"/>
    </xf>
    <xf numFmtId="0" fontId="5" fillId="6" borderId="1" xfId="0" applyFont="1" applyFill="1" applyBorder="1" applyAlignment="1">
      <alignment horizontal="center" vertical="center"/>
    </xf>
    <xf numFmtId="3" fontId="12" fillId="7" borderId="6" xfId="0" applyNumberFormat="1" applyFont="1" applyFill="1" applyBorder="1" applyAlignment="1">
      <alignment vertical="top" wrapText="1"/>
    </xf>
    <xf numFmtId="3" fontId="12" fillId="12" borderId="1" xfId="0" applyNumberFormat="1" applyFont="1" applyFill="1" applyBorder="1" applyAlignment="1">
      <alignment vertical="top" wrapText="1"/>
    </xf>
    <xf numFmtId="1" fontId="0" fillId="20" borderId="1" xfId="0" applyNumberFormat="1" applyFont="1" applyFill="1" applyBorder="1" applyAlignment="1">
      <alignment vertical="center" wrapText="1"/>
    </xf>
    <xf numFmtId="3" fontId="0" fillId="7" borderId="1" xfId="0" applyNumberFormat="1" applyFont="1" applyFill="1" applyBorder="1" applyAlignment="1">
      <alignment vertical="center" wrapText="1"/>
    </xf>
    <xf numFmtId="3" fontId="0" fillId="20" borderId="1" xfId="0" applyNumberFormat="1" applyFont="1" applyFill="1" applyBorder="1" applyAlignment="1">
      <alignment vertical="center" wrapText="1"/>
    </xf>
    <xf numFmtId="0" fontId="16" fillId="4" borderId="4" xfId="0" applyFont="1" applyFill="1" applyBorder="1" applyAlignment="1">
      <alignment horizontal="center" vertical="center"/>
    </xf>
    <xf numFmtId="0" fontId="0" fillId="22" borderId="0" xfId="0" applyFill="1" applyBorder="1" applyAlignment="1">
      <alignment wrapText="1"/>
    </xf>
    <xf numFmtId="0" fontId="5" fillId="18" borderId="13" xfId="0" applyFont="1" applyFill="1" applyBorder="1" applyAlignment="1">
      <alignment horizontal="center" vertical="top" wrapText="1"/>
    </xf>
    <xf numFmtId="0" fontId="5" fillId="21" borderId="0" xfId="0" applyFont="1" applyFill="1" applyBorder="1" applyAlignment="1">
      <alignment horizontal="center" vertical="top" wrapText="1"/>
    </xf>
    <xf numFmtId="1" fontId="12" fillId="22" borderId="0" xfId="0" applyNumberFormat="1" applyFont="1" applyFill="1" applyBorder="1" applyAlignment="1">
      <alignment horizontal="right" vertical="top" wrapText="1"/>
    </xf>
    <xf numFmtId="3" fontId="12" fillId="22" borderId="0" xfId="0" applyNumberFormat="1" applyFont="1" applyFill="1" applyBorder="1" applyAlignment="1">
      <alignment vertical="top" wrapText="1"/>
    </xf>
    <xf numFmtId="1" fontId="12" fillId="22" borderId="0" xfId="0" applyNumberFormat="1" applyFont="1" applyFill="1" applyBorder="1" applyAlignment="1">
      <alignment vertical="top" wrapText="1"/>
    </xf>
    <xf numFmtId="0" fontId="12" fillId="22" borderId="0" xfId="0" applyFont="1" applyFill="1" applyBorder="1" applyAlignment="1">
      <alignment vertical="top" wrapText="1"/>
    </xf>
    <xf numFmtId="0" fontId="6" fillId="22" borderId="0" xfId="0" applyFont="1" applyFill="1" applyBorder="1" applyAlignment="1">
      <alignment horizontal="left" wrapText="1"/>
    </xf>
    <xf numFmtId="0" fontId="16" fillId="22" borderId="0" xfId="0" applyFont="1" applyFill="1" applyBorder="1" applyAlignment="1">
      <alignment vertical="center"/>
    </xf>
    <xf numFmtId="0" fontId="0" fillId="22" borderId="0" xfId="0" applyFill="1" applyBorder="1"/>
    <xf numFmtId="3" fontId="12" fillId="19" borderId="3" xfId="0" applyNumberFormat="1" applyFont="1" applyFill="1" applyBorder="1" applyAlignment="1">
      <alignment vertical="top" wrapText="1"/>
    </xf>
    <xf numFmtId="0" fontId="5" fillId="13" borderId="4" xfId="0" applyFont="1" applyFill="1" applyBorder="1" applyAlignment="1">
      <alignment horizontal="center" vertical="center"/>
    </xf>
    <xf numFmtId="1" fontId="0" fillId="20" borderId="4" xfId="0" applyNumberFormat="1" applyFont="1" applyFill="1" applyBorder="1" applyAlignment="1">
      <alignment vertical="center" wrapText="1"/>
    </xf>
    <xf numFmtId="3" fontId="12" fillId="22" borderId="0" xfId="0" applyNumberFormat="1" applyFont="1" applyFill="1" applyBorder="1" applyAlignment="1">
      <alignment horizontal="center" vertical="top" wrapText="1"/>
    </xf>
    <xf numFmtId="0" fontId="10" fillId="5" borderId="0" xfId="0" applyFont="1" applyFill="1" applyBorder="1" applyAlignment="1"/>
    <xf numFmtId="3" fontId="12" fillId="12" borderId="29" xfId="0" applyNumberFormat="1" applyFont="1" applyFill="1" applyBorder="1" applyAlignment="1">
      <alignment vertical="top" wrapText="1"/>
    </xf>
    <xf numFmtId="3" fontId="12" fillId="12" borderId="32" xfId="0" applyNumberFormat="1" applyFont="1" applyFill="1" applyBorder="1" applyAlignment="1">
      <alignment vertical="top" wrapText="1"/>
    </xf>
    <xf numFmtId="3" fontId="12" fillId="12" borderId="3" xfId="0" applyNumberFormat="1" applyFont="1" applyFill="1" applyBorder="1" applyAlignment="1">
      <alignment vertical="top" wrapText="1"/>
    </xf>
    <xf numFmtId="0" fontId="16" fillId="13" borderId="44" xfId="0" applyFont="1" applyFill="1" applyBorder="1" applyAlignment="1">
      <alignment vertical="center"/>
    </xf>
    <xf numFmtId="0" fontId="16" fillId="21" borderId="0" xfId="0" applyFont="1" applyFill="1" applyBorder="1" applyAlignment="1">
      <alignment vertical="center"/>
    </xf>
    <xf numFmtId="0" fontId="5" fillId="21" borderId="0" xfId="0" applyFont="1" applyFill="1" applyBorder="1" applyAlignment="1">
      <alignment vertical="top"/>
    </xf>
    <xf numFmtId="3" fontId="12" fillId="7" borderId="45" xfId="0" applyNumberFormat="1" applyFont="1" applyFill="1" applyBorder="1" applyAlignment="1">
      <alignment vertical="top" wrapText="1"/>
    </xf>
    <xf numFmtId="9" fontId="12" fillId="22" borderId="0" xfId="0" applyNumberFormat="1" applyFont="1" applyFill="1" applyBorder="1" applyAlignment="1">
      <alignment vertical="top" wrapText="1"/>
    </xf>
    <xf numFmtId="3" fontId="12" fillId="7" borderId="6" xfId="0" applyNumberFormat="1" applyFont="1" applyFill="1" applyBorder="1" applyAlignment="1">
      <alignment horizontal="center" vertical="center" wrapText="1"/>
    </xf>
    <xf numFmtId="9" fontId="12" fillId="11" borderId="6" xfId="1" applyFont="1" applyFill="1" applyBorder="1" applyAlignment="1">
      <alignment vertical="top" wrapText="1"/>
    </xf>
    <xf numFmtId="9" fontId="12" fillId="3" borderId="6" xfId="1" applyFont="1" applyFill="1" applyBorder="1" applyAlignment="1">
      <alignment vertical="top" wrapText="1"/>
    </xf>
    <xf numFmtId="0" fontId="0" fillId="22" borderId="0" xfId="0" applyFill="1" applyBorder="1" applyAlignment="1">
      <alignment vertical="top" wrapText="1"/>
    </xf>
    <xf numFmtId="0" fontId="8" fillId="22" borderId="0" xfId="0" applyFont="1" applyFill="1" applyBorder="1" applyAlignment="1">
      <alignment wrapText="1"/>
    </xf>
    <xf numFmtId="9" fontId="12" fillId="3" borderId="8" xfId="1" applyFont="1" applyFill="1" applyBorder="1" applyAlignment="1">
      <alignment vertical="top" wrapText="1"/>
    </xf>
    <xf numFmtId="0" fontId="5" fillId="21" borderId="0" xfId="0" applyFont="1" applyFill="1" applyBorder="1" applyAlignment="1">
      <alignment horizontal="center" vertical="top"/>
    </xf>
    <xf numFmtId="10" fontId="12" fillId="22" borderId="0" xfId="0" applyNumberFormat="1" applyFont="1" applyFill="1" applyBorder="1" applyAlignment="1">
      <alignment vertical="top" wrapText="1"/>
    </xf>
    <xf numFmtId="0" fontId="7" fillId="0" borderId="9" xfId="0" applyFont="1" applyFill="1" applyBorder="1" applyAlignment="1">
      <alignment vertical="top" wrapText="1"/>
    </xf>
    <xf numFmtId="0" fontId="12" fillId="11" borderId="6" xfId="1" applyNumberFormat="1" applyFont="1" applyFill="1" applyBorder="1" applyAlignment="1">
      <alignment vertical="top" wrapText="1"/>
    </xf>
    <xf numFmtId="0" fontId="12" fillId="3" borderId="6" xfId="1" applyNumberFormat="1" applyFont="1" applyFill="1" applyBorder="1" applyAlignment="1">
      <alignment vertical="top" wrapText="1"/>
    </xf>
    <xf numFmtId="0" fontId="12" fillId="3" borderId="8" xfId="1" applyNumberFormat="1" applyFont="1" applyFill="1" applyBorder="1" applyAlignment="1">
      <alignment vertical="top" wrapText="1"/>
    </xf>
    <xf numFmtId="0" fontId="12" fillId="7" borderId="26" xfId="0" applyNumberFormat="1" applyFont="1" applyFill="1" applyBorder="1" applyAlignment="1">
      <alignment vertical="top" wrapText="1"/>
    </xf>
    <xf numFmtId="0" fontId="12" fillId="0" borderId="0" xfId="0" applyFont="1" applyFill="1" applyBorder="1" applyAlignment="1">
      <alignment horizontal="left" vertical="center" wrapText="1"/>
    </xf>
    <xf numFmtId="0" fontId="10" fillId="5" borderId="9" xfId="0" applyFont="1" applyFill="1" applyBorder="1" applyAlignment="1"/>
    <xf numFmtId="0" fontId="5" fillId="18" borderId="13" xfId="0" applyFont="1" applyFill="1" applyBorder="1" applyAlignment="1">
      <alignment horizontal="center" vertical="top" wrapText="1"/>
    </xf>
    <xf numFmtId="0" fontId="1" fillId="8" borderId="9" xfId="0" applyFont="1" applyFill="1" applyBorder="1" applyAlignment="1">
      <alignment horizontal="right" vertical="center" wrapText="1"/>
    </xf>
    <xf numFmtId="3" fontId="12" fillId="19" borderId="1" xfId="0" applyNumberFormat="1" applyFont="1" applyFill="1" applyBorder="1" applyAlignment="1">
      <alignment vertical="top" wrapText="1"/>
    </xf>
    <xf numFmtId="3" fontId="12" fillId="12" borderId="30" xfId="0" applyNumberFormat="1" applyFont="1" applyFill="1" applyBorder="1" applyAlignment="1">
      <alignment vertical="top" wrapText="1"/>
    </xf>
    <xf numFmtId="0" fontId="29" fillId="5" borderId="8" xfId="2" applyFont="1" applyFill="1" applyBorder="1" applyAlignment="1">
      <alignment vertical="center"/>
    </xf>
    <xf numFmtId="0" fontId="29" fillId="5" borderId="5" xfId="2" applyFont="1" applyFill="1" applyBorder="1" applyAlignment="1">
      <alignment vertical="center"/>
    </xf>
    <xf numFmtId="166" fontId="29" fillId="5" borderId="8" xfId="3" applyNumberFormat="1" applyFont="1" applyFill="1" applyBorder="1" applyAlignment="1">
      <alignment vertical="center"/>
    </xf>
    <xf numFmtId="166" fontId="29" fillId="5" borderId="5" xfId="3" applyNumberFormat="1" applyFont="1" applyFill="1" applyBorder="1" applyAlignment="1">
      <alignment vertical="center"/>
    </xf>
    <xf numFmtId="0" fontId="40" fillId="8" borderId="0" xfId="0" applyFont="1" applyFill="1" applyBorder="1" applyAlignment="1">
      <alignment horizontal="right" vertical="center"/>
    </xf>
    <xf numFmtId="0" fontId="40" fillId="8" borderId="5" xfId="0" applyFont="1" applyFill="1" applyBorder="1" applyAlignment="1">
      <alignment horizontal="right" vertical="center"/>
    </xf>
    <xf numFmtId="0" fontId="40" fillId="5" borderId="0" xfId="0" applyFont="1" applyFill="1" applyBorder="1" applyAlignment="1">
      <alignment horizontal="left" vertical="center"/>
    </xf>
    <xf numFmtId="0" fontId="40" fillId="5" borderId="5" xfId="0" applyFont="1" applyFill="1" applyBorder="1" applyAlignment="1">
      <alignment horizontal="left" vertical="center"/>
    </xf>
    <xf numFmtId="0" fontId="1" fillId="8" borderId="9" xfId="0" applyFont="1" applyFill="1" applyBorder="1" applyAlignment="1">
      <alignment horizontal="right" wrapText="1"/>
    </xf>
    <xf numFmtId="0" fontId="40" fillId="8" borderId="9" xfId="0" applyFont="1" applyFill="1" applyBorder="1" applyAlignment="1">
      <alignment horizontal="right" wrapText="1"/>
    </xf>
    <xf numFmtId="0" fontId="1" fillId="8" borderId="9" xfId="0" applyFont="1" applyFill="1" applyBorder="1" applyAlignment="1">
      <alignment horizontal="right" vertical="center" wrapText="1"/>
    </xf>
    <xf numFmtId="0" fontId="41" fillId="10" borderId="0" xfId="0" applyFont="1" applyFill="1" applyAlignment="1">
      <alignment horizontal="center"/>
    </xf>
    <xf numFmtId="0" fontId="14" fillId="5" borderId="9" xfId="2" applyFont="1" applyFill="1" applyBorder="1" applyAlignment="1">
      <alignment horizontal="right" vertical="center" wrapText="1"/>
    </xf>
    <xf numFmtId="0" fontId="32" fillId="5" borderId="9" xfId="2" applyFont="1" applyFill="1" applyBorder="1" applyAlignment="1">
      <alignment horizontal="right" vertical="center" wrapText="1"/>
    </xf>
    <xf numFmtId="0" fontId="39" fillId="5" borderId="9" xfId="2" applyFont="1" applyFill="1" applyBorder="1" applyAlignment="1">
      <alignment horizontal="right" vertical="center" wrapText="1"/>
    </xf>
    <xf numFmtId="0" fontId="41" fillId="12" borderId="0" xfId="0" applyFont="1" applyFill="1" applyBorder="1" applyAlignment="1">
      <alignment horizontal="center"/>
    </xf>
    <xf numFmtId="0" fontId="39" fillId="5" borderId="9" xfId="2" applyFont="1" applyFill="1" applyBorder="1" applyAlignment="1">
      <alignment horizontal="center" vertical="center" wrapText="1"/>
    </xf>
    <xf numFmtId="0" fontId="12" fillId="0" borderId="29" xfId="0" applyFont="1" applyFill="1" applyBorder="1" applyAlignment="1">
      <alignment horizontal="left" vertical="top" wrapText="1"/>
    </xf>
    <xf numFmtId="0" fontId="12" fillId="0" borderId="30" xfId="0" applyFont="1" applyFill="1" applyBorder="1" applyAlignment="1">
      <alignment horizontal="left" vertical="top" wrapText="1"/>
    </xf>
    <xf numFmtId="0" fontId="12" fillId="0" borderId="28"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8" fillId="8" borderId="0" xfId="0" applyFont="1" applyFill="1" applyBorder="1" applyAlignment="1">
      <alignment horizontal="left" vertical="center" wrapText="1"/>
    </xf>
    <xf numFmtId="0" fontId="18" fillId="9" borderId="10" xfId="0" applyFont="1" applyFill="1" applyBorder="1" applyAlignment="1">
      <alignment horizontal="center" vertical="top" wrapText="1"/>
    </xf>
    <xf numFmtId="0" fontId="18" fillId="9" borderId="13" xfId="0" applyFont="1" applyFill="1" applyBorder="1" applyAlignment="1">
      <alignment horizontal="center" vertical="top" wrapText="1"/>
    </xf>
    <xf numFmtId="3" fontId="19" fillId="3" borderId="6" xfId="0" applyNumberFormat="1" applyFont="1" applyFill="1" applyBorder="1" applyAlignment="1">
      <alignment horizontal="center" wrapText="1"/>
    </xf>
    <xf numFmtId="3" fontId="19" fillId="3" borderId="8" xfId="0" applyNumberFormat="1" applyFont="1" applyFill="1" applyBorder="1" applyAlignment="1">
      <alignment horizontal="center" wrapText="1"/>
    </xf>
    <xf numFmtId="9" fontId="19" fillId="3" borderId="1" xfId="1" applyFont="1" applyFill="1" applyBorder="1" applyAlignment="1">
      <alignment horizontal="center" wrapText="1"/>
    </xf>
    <xf numFmtId="9" fontId="19" fillId="3" borderId="3" xfId="1" applyFont="1" applyFill="1" applyBorder="1" applyAlignment="1">
      <alignment horizontal="center" wrapText="1"/>
    </xf>
    <xf numFmtId="0" fontId="10" fillId="5" borderId="9" xfId="0" applyFont="1" applyFill="1" applyBorder="1" applyAlignment="1"/>
    <xf numFmtId="0" fontId="10" fillId="5" borderId="4" xfId="0" applyFont="1" applyFill="1" applyBorder="1" applyAlignment="1"/>
    <xf numFmtId="0" fontId="10" fillId="5" borderId="42" xfId="0" applyFont="1" applyFill="1" applyBorder="1" applyAlignment="1">
      <alignment horizontal="center" wrapText="1"/>
    </xf>
    <xf numFmtId="0" fontId="0" fillId="0" borderId="43" xfId="0" applyBorder="1" applyAlignment="1">
      <alignment horizontal="center" wrapText="1"/>
    </xf>
    <xf numFmtId="0" fontId="5" fillId="18" borderId="13" xfId="0" applyFont="1" applyFill="1" applyBorder="1" applyAlignment="1">
      <alignment horizontal="center" vertical="top" wrapText="1"/>
    </xf>
    <xf numFmtId="0" fontId="5" fillId="18" borderId="31" xfId="0" applyFont="1" applyFill="1" applyBorder="1" applyAlignment="1">
      <alignment horizontal="center" vertical="top" wrapText="1"/>
    </xf>
    <xf numFmtId="0" fontId="5" fillId="4" borderId="13" xfId="0" applyFont="1" applyFill="1" applyBorder="1" applyAlignment="1">
      <alignment horizontal="left" vertical="center" wrapText="1"/>
    </xf>
    <xf numFmtId="0" fontId="5" fillId="4" borderId="12" xfId="0" applyFont="1" applyFill="1" applyBorder="1" applyAlignment="1">
      <alignment horizontal="left" vertical="center" wrapText="1"/>
    </xf>
    <xf numFmtId="0" fontId="0" fillId="2" borderId="0" xfId="0" applyFill="1" applyAlignment="1">
      <alignment horizontal="left"/>
    </xf>
    <xf numFmtId="0" fontId="0" fillId="0" borderId="0" xfId="0" applyAlignment="1">
      <alignment horizontal="left"/>
    </xf>
    <xf numFmtId="0" fontId="12" fillId="2" borderId="3" xfId="0" applyFont="1" applyFill="1" applyBorder="1" applyAlignment="1">
      <alignment horizontal="left" vertical="top" wrapText="1"/>
    </xf>
    <xf numFmtId="0" fontId="12" fillId="2" borderId="4" xfId="0" applyFont="1" applyFill="1" applyBorder="1" applyAlignment="1">
      <alignment horizontal="left" vertical="top" wrapText="1"/>
    </xf>
    <xf numFmtId="0" fontId="10" fillId="0" borderId="0" xfId="0" applyFont="1" applyFill="1" applyBorder="1" applyAlignment="1">
      <alignment horizontal="center" vertical="center"/>
    </xf>
    <xf numFmtId="0" fontId="12" fillId="2" borderId="28" xfId="0" applyFont="1" applyFill="1" applyBorder="1" applyAlignment="1">
      <alignment horizontal="left" vertical="center" wrapText="1"/>
    </xf>
    <xf numFmtId="0" fontId="12" fillId="2" borderId="0" xfId="0" applyFont="1" applyFill="1" applyBorder="1" applyAlignment="1">
      <alignment horizontal="left" vertical="center" wrapText="1"/>
    </xf>
    <xf numFmtId="0" fontId="10" fillId="16" borderId="24" xfId="0" applyFont="1" applyFill="1" applyBorder="1" applyAlignment="1">
      <alignment horizontal="center" vertical="center"/>
    </xf>
    <xf numFmtId="0" fontId="10" fillId="16" borderId="9" xfId="0" applyFont="1" applyFill="1" applyBorder="1" applyAlignment="1">
      <alignment horizontal="center" vertical="center"/>
    </xf>
    <xf numFmtId="0" fontId="10" fillId="16" borderId="16" xfId="0" applyFont="1" applyFill="1" applyBorder="1" applyAlignment="1">
      <alignment horizontal="center" vertical="center"/>
    </xf>
    <xf numFmtId="3" fontId="12" fillId="22" borderId="0" xfId="0" applyNumberFormat="1" applyFont="1" applyFill="1" applyBorder="1" applyAlignment="1">
      <alignment horizontal="center" vertical="top" wrapText="1"/>
    </xf>
    <xf numFmtId="0" fontId="16" fillId="21" borderId="0" xfId="0" applyFont="1" applyFill="1" applyBorder="1" applyAlignment="1">
      <alignment horizontal="center" vertical="center"/>
    </xf>
    <xf numFmtId="0" fontId="5" fillId="21" borderId="0" xfId="0" applyFont="1" applyFill="1" applyBorder="1" applyAlignment="1">
      <alignment horizontal="center" vertical="top"/>
    </xf>
    <xf numFmtId="0" fontId="5" fillId="18" borderId="12" xfId="0" applyFont="1" applyFill="1" applyBorder="1" applyAlignment="1">
      <alignment horizontal="center" vertical="top" wrapText="1"/>
    </xf>
    <xf numFmtId="0" fontId="10" fillId="22" borderId="0" xfId="0" applyFont="1" applyFill="1" applyBorder="1" applyAlignment="1">
      <alignment horizontal="center" vertical="center"/>
    </xf>
    <xf numFmtId="0" fontId="0" fillId="0" borderId="0" xfId="0" applyBorder="1" applyAlignment="1">
      <alignment horizontal="center" wrapText="1"/>
    </xf>
    <xf numFmtId="0" fontId="5" fillId="6" borderId="42" xfId="0" applyFont="1" applyFill="1" applyBorder="1" applyAlignment="1">
      <alignment horizontal="center" wrapText="1"/>
    </xf>
    <xf numFmtId="0" fontId="5" fillId="6" borderId="43" xfId="0" applyFont="1" applyFill="1" applyBorder="1" applyAlignment="1">
      <alignment horizontal="center" wrapText="1"/>
    </xf>
    <xf numFmtId="0" fontId="11" fillId="5" borderId="0" xfId="0" applyFont="1" applyFill="1" applyBorder="1" applyAlignment="1">
      <alignment horizontal="left" vertical="center" wrapText="1"/>
    </xf>
    <xf numFmtId="0" fontId="8" fillId="5" borderId="0" xfId="0" applyFont="1" applyFill="1" applyBorder="1" applyAlignment="1">
      <alignment horizontal="left" vertical="center" wrapText="1"/>
    </xf>
    <xf numFmtId="0" fontId="12" fillId="0" borderId="3" xfId="0" applyFont="1" applyFill="1" applyBorder="1" applyAlignment="1">
      <alignment horizontal="left" vertical="top" wrapText="1"/>
    </xf>
    <xf numFmtId="0" fontId="12" fillId="0" borderId="4" xfId="0" applyFont="1" applyFill="1" applyBorder="1" applyAlignment="1">
      <alignment horizontal="left" vertical="top" wrapText="1"/>
    </xf>
    <xf numFmtId="0" fontId="10" fillId="5" borderId="9" xfId="0" applyFont="1" applyFill="1" applyBorder="1" applyAlignment="1">
      <alignment vertical="center"/>
    </xf>
    <xf numFmtId="0" fontId="10" fillId="5" borderId="1" xfId="0" applyFont="1" applyFill="1" applyBorder="1" applyAlignment="1">
      <alignment horizontal="center" vertical="center"/>
    </xf>
    <xf numFmtId="0" fontId="17" fillId="21" borderId="0" xfId="0" applyFont="1" applyFill="1" applyBorder="1" applyAlignment="1">
      <alignment horizontal="center" vertical="center"/>
    </xf>
    <xf numFmtId="0" fontId="10" fillId="16" borderId="1" xfId="0" applyFont="1" applyFill="1" applyBorder="1" applyAlignment="1">
      <alignment horizontal="center" vertical="center"/>
    </xf>
    <xf numFmtId="0" fontId="10" fillId="16" borderId="4" xfId="0" applyFont="1" applyFill="1" applyBorder="1" applyAlignment="1">
      <alignment horizontal="center" vertical="center"/>
    </xf>
    <xf numFmtId="0" fontId="5" fillId="13" borderId="33" xfId="0" applyFont="1" applyFill="1" applyBorder="1" applyAlignment="1">
      <alignment horizontal="center" vertical="center"/>
    </xf>
    <xf numFmtId="0" fontId="5" fillId="13" borderId="31" xfId="0" applyFont="1" applyFill="1" applyBorder="1" applyAlignment="1">
      <alignment horizontal="center" vertical="center"/>
    </xf>
    <xf numFmtId="0" fontId="5" fillId="13" borderId="34" xfId="0" applyFont="1" applyFill="1" applyBorder="1" applyAlignment="1">
      <alignment horizontal="center" vertical="center"/>
    </xf>
    <xf numFmtId="0" fontId="16" fillId="13" borderId="3" xfId="0" applyFont="1" applyFill="1" applyBorder="1" applyAlignment="1">
      <alignment horizontal="center" vertical="center"/>
    </xf>
    <xf numFmtId="0" fontId="16" fillId="13" borderId="9" xfId="0" applyFont="1" applyFill="1" applyBorder="1" applyAlignment="1">
      <alignment horizontal="center" vertical="center"/>
    </xf>
    <xf numFmtId="0" fontId="16" fillId="13" borderId="4" xfId="0" applyFont="1" applyFill="1" applyBorder="1" applyAlignment="1">
      <alignment horizontal="center" vertical="center"/>
    </xf>
    <xf numFmtId="0" fontId="16" fillId="4" borderId="24" xfId="0" applyFont="1" applyFill="1" applyBorder="1" applyAlignment="1">
      <alignment horizontal="center" vertical="center"/>
    </xf>
    <xf numFmtId="0" fontId="16" fillId="4" borderId="9" xfId="0" applyFont="1" applyFill="1" applyBorder="1" applyAlignment="1">
      <alignment horizontal="center" vertical="center"/>
    </xf>
    <xf numFmtId="0" fontId="16" fillId="4" borderId="16" xfId="0" applyFont="1" applyFill="1" applyBorder="1" applyAlignment="1">
      <alignment horizontal="center" vertical="center"/>
    </xf>
    <xf numFmtId="0" fontId="10" fillId="5" borderId="3" xfId="0" applyFont="1" applyFill="1" applyBorder="1" applyAlignment="1">
      <alignment horizontal="center" vertical="center"/>
    </xf>
    <xf numFmtId="0" fontId="10" fillId="5" borderId="9" xfId="0" applyFont="1" applyFill="1" applyBorder="1" applyAlignment="1">
      <alignment horizontal="center" vertical="center"/>
    </xf>
    <xf numFmtId="0" fontId="10" fillId="5" borderId="4" xfId="0" applyFont="1" applyFill="1" applyBorder="1" applyAlignment="1">
      <alignment horizontal="center" vertical="center"/>
    </xf>
    <xf numFmtId="0" fontId="5" fillId="2" borderId="0" xfId="0" applyFont="1" applyFill="1" applyBorder="1" applyAlignment="1">
      <alignment horizontal="left" vertical="center" wrapText="1"/>
    </xf>
    <xf numFmtId="0" fontId="22" fillId="2" borderId="38" xfId="6" applyFont="1" applyFill="1" applyBorder="1" applyAlignment="1">
      <alignment horizontal="center" vertical="center"/>
    </xf>
    <xf numFmtId="0" fontId="22" fillId="2" borderId="41" xfId="6" applyFont="1" applyFill="1" applyBorder="1" applyAlignment="1">
      <alignment horizontal="center" vertical="center"/>
    </xf>
    <xf numFmtId="0" fontId="22" fillId="2" borderId="40" xfId="6" applyFont="1" applyFill="1" applyBorder="1" applyAlignment="1">
      <alignment horizontal="center" vertical="center"/>
    </xf>
    <xf numFmtId="0" fontId="22" fillId="2" borderId="38" xfId="6" applyFont="1" applyFill="1" applyBorder="1" applyAlignment="1">
      <alignment horizontal="left" vertical="center" wrapText="1"/>
    </xf>
    <xf numFmtId="0" fontId="22" fillId="2" borderId="41" xfId="6" applyFont="1" applyFill="1" applyBorder="1" applyAlignment="1">
      <alignment horizontal="left" vertical="center" wrapText="1"/>
    </xf>
    <xf numFmtId="0" fontId="22" fillId="2" borderId="40" xfId="6" applyFont="1" applyFill="1" applyBorder="1" applyAlignment="1">
      <alignment horizontal="left" vertical="center" wrapText="1"/>
    </xf>
    <xf numFmtId="0" fontId="23" fillId="2" borderId="38" xfId="6" applyFont="1" applyFill="1" applyBorder="1" applyAlignment="1">
      <alignment horizontal="left" vertical="center" wrapText="1"/>
    </xf>
    <xf numFmtId="0" fontId="23" fillId="2" borderId="41" xfId="6" applyFont="1" applyFill="1" applyBorder="1" applyAlignment="1">
      <alignment horizontal="left" vertical="center" wrapText="1"/>
    </xf>
    <xf numFmtId="0" fontId="23" fillId="2" borderId="40" xfId="6" applyFont="1" applyFill="1" applyBorder="1" applyAlignment="1">
      <alignment horizontal="left" vertical="center" wrapText="1"/>
    </xf>
    <xf numFmtId="0" fontId="24" fillId="7" borderId="38" xfId="6" applyFont="1" applyFill="1" applyBorder="1" applyAlignment="1">
      <alignment horizontal="center" vertical="center" textRotation="90" wrapText="1"/>
    </xf>
    <xf numFmtId="0" fontId="24" fillId="7" borderId="40" xfId="6" applyFont="1" applyFill="1" applyBorder="1" applyAlignment="1">
      <alignment horizontal="center" vertical="center" textRotation="90" wrapText="1"/>
    </xf>
    <xf numFmtId="167" fontId="20" fillId="5" borderId="36" xfId="6" applyNumberFormat="1" applyFont="1" applyFill="1" applyBorder="1" applyAlignment="1">
      <alignment horizontal="center" vertical="center"/>
    </xf>
    <xf numFmtId="167" fontId="20" fillId="5" borderId="37" xfId="6" applyNumberFormat="1" applyFont="1" applyFill="1" applyBorder="1" applyAlignment="1">
      <alignment horizontal="center" vertical="center"/>
    </xf>
    <xf numFmtId="167" fontId="20" fillId="5" borderId="39" xfId="6" applyNumberFormat="1" applyFont="1" applyFill="1" applyBorder="1" applyAlignment="1">
      <alignment horizontal="center" vertical="center"/>
    </xf>
    <xf numFmtId="0" fontId="20" fillId="0" borderId="0" xfId="6" applyAlignment="1">
      <alignment horizontal="center"/>
    </xf>
    <xf numFmtId="0" fontId="21" fillId="2" borderId="38" xfId="6" applyFont="1" applyFill="1" applyBorder="1" applyAlignment="1">
      <alignment horizontal="left" vertical="center" wrapText="1"/>
    </xf>
    <xf numFmtId="0" fontId="21" fillId="2" borderId="41" xfId="6" applyFont="1" applyFill="1" applyBorder="1" applyAlignment="1">
      <alignment horizontal="left" vertical="center" wrapText="1"/>
    </xf>
    <xf numFmtId="0" fontId="21" fillId="2" borderId="40" xfId="6" applyFont="1" applyFill="1" applyBorder="1" applyAlignment="1">
      <alignment horizontal="left" vertical="center" wrapText="1"/>
    </xf>
    <xf numFmtId="167" fontId="23" fillId="2" borderId="38" xfId="7" applyNumberFormat="1" applyFont="1" applyFill="1" applyBorder="1" applyAlignment="1">
      <alignment horizontal="left" vertical="center" wrapText="1"/>
    </xf>
    <xf numFmtId="167" fontId="23" fillId="2" borderId="41" xfId="7" applyNumberFormat="1" applyFont="1" applyFill="1" applyBorder="1" applyAlignment="1">
      <alignment horizontal="left" vertical="center" wrapText="1"/>
    </xf>
    <xf numFmtId="167" fontId="23" fillId="2" borderId="40" xfId="7" applyNumberFormat="1" applyFont="1" applyFill="1" applyBorder="1" applyAlignment="1">
      <alignment horizontal="left" vertical="center" wrapText="1"/>
    </xf>
    <xf numFmtId="0" fontId="22" fillId="2" borderId="38" xfId="6" applyFont="1" applyFill="1" applyBorder="1" applyAlignment="1">
      <alignment horizontal="center" vertical="center" wrapText="1"/>
    </xf>
    <xf numFmtId="0" fontId="22" fillId="2" borderId="41" xfId="6" applyFont="1" applyFill="1" applyBorder="1" applyAlignment="1">
      <alignment horizontal="center" vertical="center" wrapText="1"/>
    </xf>
    <xf numFmtId="0" fontId="22" fillId="2" borderId="40" xfId="6" applyFont="1" applyFill="1" applyBorder="1" applyAlignment="1">
      <alignment horizontal="center" vertical="center" wrapText="1"/>
    </xf>
  </cellXfs>
  <cellStyles count="9">
    <cellStyle name="Comma" xfId="5" builtinId="3"/>
    <cellStyle name="Comma 2" xfId="3"/>
    <cellStyle name="Currency" xfId="8" builtinId="4"/>
    <cellStyle name="Currency 2" xfId="7"/>
    <cellStyle name="Normal" xfId="0" builtinId="0"/>
    <cellStyle name="Normal 2" xfId="2"/>
    <cellStyle name="Normal 3" xfId="6"/>
    <cellStyle name="Percent" xfId="1" builtinId="5"/>
    <cellStyle name="Percent 2" xfId="4"/>
  </cellStyles>
  <dxfs count="0"/>
  <tableStyles count="0" defaultTableStyle="TableStyleMedium2" defaultPivotStyle="PivotStyleLight16"/>
  <colors>
    <mruColors>
      <color rgb="FFCEE1F2"/>
      <color rgb="FFF8CBBE"/>
      <color rgb="FFFCE4C2"/>
      <color rgb="FFFCE4EB"/>
      <color rgb="FFFFFFDC"/>
      <color rgb="FFFFFFEC"/>
      <color rgb="FFFFFFC8"/>
      <color rgb="FFFFFFD1"/>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Target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cat>
            <c:strRef>
              <c:f>'Budgetting SoSt'!$AA$21:$AH$21</c:f>
              <c:strCache>
                <c:ptCount val="8"/>
                <c:pt idx="0">
                  <c:v>Bekaa</c:v>
                </c:pt>
                <c:pt idx="1">
                  <c:v>Baalbek</c:v>
                </c:pt>
                <c:pt idx="2">
                  <c:v>Akkar</c:v>
                </c:pt>
                <c:pt idx="3">
                  <c:v>T5</c:v>
                </c:pt>
                <c:pt idx="4">
                  <c:v>South</c:v>
                </c:pt>
                <c:pt idx="5">
                  <c:v>Nabatieh</c:v>
                </c:pt>
                <c:pt idx="6">
                  <c:v>Mount Lebanon</c:v>
                </c:pt>
                <c:pt idx="7">
                  <c:v>Beirut</c:v>
                </c:pt>
              </c:strCache>
            </c:strRef>
          </c:cat>
          <c:val>
            <c:numRef>
              <c:f>'Budgetting SoSt'!$AA$22:$AH$22</c:f>
              <c:numCache>
                <c:formatCode>General</c:formatCode>
                <c:ptCount val="8"/>
                <c:pt idx="0">
                  <c:v>8</c:v>
                </c:pt>
                <c:pt idx="1">
                  <c:v>8</c:v>
                </c:pt>
                <c:pt idx="2">
                  <c:v>11</c:v>
                </c:pt>
                <c:pt idx="3">
                  <c:v>11</c:v>
                </c:pt>
                <c:pt idx="4">
                  <c:v>5</c:v>
                </c:pt>
                <c:pt idx="5">
                  <c:v>11</c:v>
                </c:pt>
                <c:pt idx="6">
                  <c:v>7</c:v>
                </c:pt>
                <c:pt idx="7">
                  <c:v>0</c:v>
                </c:pt>
              </c:numCache>
            </c:numRef>
          </c:val>
          <c:extLst xmlns:c16r2="http://schemas.microsoft.com/office/drawing/2015/06/chart">
            <c:ext xmlns:c16="http://schemas.microsoft.com/office/drawing/2014/chart" uri="{C3380CC4-5D6E-409C-BE32-E72D297353CC}">
              <c16:uniqueId val="{00000000-7446-492E-9C51-0CDF78D9C438}"/>
            </c:ext>
          </c:extLst>
        </c:ser>
        <c:dLbls>
          <c:showLegendKey val="0"/>
          <c:showVal val="0"/>
          <c:showCatName val="0"/>
          <c:showSerName val="0"/>
          <c:showPercent val="0"/>
          <c:showBubbleSize val="0"/>
        </c:dLbls>
        <c:gapWidth val="219"/>
        <c:overlap val="-27"/>
        <c:axId val="129207752"/>
        <c:axId val="129208144"/>
      </c:barChart>
      <c:catAx>
        <c:axId val="129207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9208144"/>
        <c:crosses val="autoZero"/>
        <c:auto val="1"/>
        <c:lblAlgn val="ctr"/>
        <c:lblOffset val="100"/>
        <c:noMultiLvlLbl val="0"/>
      </c:catAx>
      <c:valAx>
        <c:axId val="1292081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92077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25</xdr:col>
      <xdr:colOff>598715</xdr:colOff>
      <xdr:row>22</xdr:row>
      <xdr:rowOff>410936</xdr:rowOff>
    </xdr:from>
    <xdr:to>
      <xdr:col>32</xdr:col>
      <xdr:colOff>408215</xdr:colOff>
      <xdr:row>26</xdr:row>
      <xdr:rowOff>228600</xdr:rowOff>
    </xdr:to>
    <xdr:graphicFrame macro="">
      <xdr:nvGraphicFramePr>
        <xdr:cNvPr id="2" name="Chart 1">
          <a:extLst>
            <a:ext uri="{FF2B5EF4-FFF2-40B4-BE49-F238E27FC236}">
              <a16:creationId xmlns=""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9"/>
  <sheetViews>
    <sheetView workbookViewId="0">
      <selection activeCell="A6" sqref="A6"/>
    </sheetView>
  </sheetViews>
  <sheetFormatPr defaultColWidth="8.5703125" defaultRowHeight="15" x14ac:dyDescent="0.25"/>
  <cols>
    <col min="1" max="1" width="111.42578125" customWidth="1"/>
  </cols>
  <sheetData>
    <row r="1" spans="1:1" ht="28.5" x14ac:dyDescent="0.45">
      <c r="A1" s="10" t="s">
        <v>40</v>
      </c>
    </row>
    <row r="2" spans="1:1" x14ac:dyDescent="0.25">
      <c r="A2" s="1"/>
    </row>
    <row r="3" spans="1:1" x14ac:dyDescent="0.25">
      <c r="A3" s="11" t="s">
        <v>41</v>
      </c>
    </row>
    <row r="4" spans="1:1" x14ac:dyDescent="0.25">
      <c r="A4" s="11" t="s">
        <v>42</v>
      </c>
    </row>
    <row r="5" spans="1:1" x14ac:dyDescent="0.25">
      <c r="A5" s="11" t="s">
        <v>43</v>
      </c>
    </row>
    <row r="6" spans="1:1" ht="30" x14ac:dyDescent="0.25">
      <c r="A6" s="11" t="s">
        <v>44</v>
      </c>
    </row>
    <row r="7" spans="1:1" x14ac:dyDescent="0.25">
      <c r="A7" s="11" t="s">
        <v>49</v>
      </c>
    </row>
    <row r="8" spans="1:1" x14ac:dyDescent="0.25">
      <c r="A8" s="11" t="s">
        <v>48</v>
      </c>
    </row>
    <row r="9" spans="1:1" x14ac:dyDescent="0.25">
      <c r="A9" s="11"/>
    </row>
    <row r="14" spans="1:1" ht="15" customHeight="1" x14ac:dyDescent="0.25"/>
    <row r="17" ht="15" customHeight="1" x14ac:dyDescent="0.25"/>
    <row r="18" ht="15" customHeight="1" x14ac:dyDescent="0.25"/>
    <row r="19" ht="15" customHeight="1"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0"/>
  <sheetViews>
    <sheetView showGridLines="0" zoomScale="70" zoomScaleNormal="70" workbookViewId="0">
      <selection activeCell="G41" sqref="G41"/>
    </sheetView>
  </sheetViews>
  <sheetFormatPr defaultColWidth="8.5703125" defaultRowHeight="15" x14ac:dyDescent="0.25"/>
  <cols>
    <col min="1" max="1" width="25.28515625" style="161" customWidth="1"/>
    <col min="2" max="2" width="32.42578125" style="123" customWidth="1"/>
    <col min="3" max="3" width="22.42578125" style="123" customWidth="1"/>
    <col min="4" max="5" width="20.7109375" style="123" customWidth="1"/>
    <col min="6" max="6" width="22" style="123" customWidth="1"/>
    <col min="7" max="7" width="21.7109375" style="123" customWidth="1"/>
    <col min="8" max="8" width="23.28515625" style="123" customWidth="1"/>
    <col min="9" max="9" width="22.42578125" style="123" customWidth="1"/>
    <col min="10" max="10" width="21.7109375" style="123" customWidth="1"/>
    <col min="11" max="11" width="21.28515625" style="123" customWidth="1"/>
    <col min="12" max="16384" width="8.5703125" style="123"/>
  </cols>
  <sheetData>
    <row r="1" spans="1:5" ht="21" x14ac:dyDescent="0.25">
      <c r="A1" s="120" t="s">
        <v>74</v>
      </c>
      <c r="B1" s="121"/>
      <c r="C1" s="122"/>
    </row>
    <row r="2" spans="1:5" ht="21" x14ac:dyDescent="0.25">
      <c r="A2" s="120"/>
      <c r="B2" s="121"/>
      <c r="C2" s="124"/>
    </row>
    <row r="3" spans="1:5" x14ac:dyDescent="0.25">
      <c r="A3" s="125" t="s">
        <v>45</v>
      </c>
      <c r="B3" s="126" t="s">
        <v>75</v>
      </c>
      <c r="C3" s="124"/>
    </row>
    <row r="4" spans="1:5" x14ac:dyDescent="0.25">
      <c r="A4" s="127" t="s">
        <v>46</v>
      </c>
      <c r="B4" s="128" t="s">
        <v>76</v>
      </c>
      <c r="C4" s="124"/>
    </row>
    <row r="5" spans="1:5" ht="51" x14ac:dyDescent="0.25">
      <c r="A5" s="127" t="s">
        <v>47</v>
      </c>
      <c r="B5" s="129" t="s">
        <v>180</v>
      </c>
      <c r="C5" s="124"/>
    </row>
    <row r="6" spans="1:5" ht="21" x14ac:dyDescent="0.25">
      <c r="A6" s="130"/>
      <c r="B6" s="131"/>
      <c r="C6" s="124"/>
    </row>
    <row r="7" spans="1:5" ht="21" x14ac:dyDescent="0.25">
      <c r="A7" s="267" t="s">
        <v>7</v>
      </c>
      <c r="B7" s="268"/>
      <c r="C7" s="132">
        <v>2018</v>
      </c>
      <c r="D7" s="133">
        <v>2019</v>
      </c>
      <c r="E7" s="134">
        <v>2020</v>
      </c>
    </row>
    <row r="8" spans="1:5" ht="18.75" x14ac:dyDescent="0.25">
      <c r="A8" s="135"/>
      <c r="B8" s="136" t="s">
        <v>179</v>
      </c>
      <c r="C8" s="175">
        <f>C30+C35+C39</f>
        <v>109875000</v>
      </c>
      <c r="D8" s="176">
        <f>F30+F35+F39</f>
        <v>125400000</v>
      </c>
      <c r="E8" s="177">
        <f>I30+I35+I39</f>
        <v>140175000</v>
      </c>
    </row>
    <row r="9" spans="1:5" ht="18.75" x14ac:dyDescent="0.25">
      <c r="A9" s="135"/>
      <c r="B9" s="121" t="s">
        <v>23</v>
      </c>
      <c r="C9" s="138">
        <f>(D30+D35+D39)/C8</f>
        <v>0.13144482366325369</v>
      </c>
      <c r="D9" s="139">
        <f>(G30+G35+38)/D8</f>
        <v>0.11588945773524721</v>
      </c>
      <c r="E9" s="174">
        <f>(J30+J35+J39)/E8</f>
        <v>0.11610486891385768</v>
      </c>
    </row>
    <row r="10" spans="1:5" ht="18.75" x14ac:dyDescent="0.25">
      <c r="A10" s="135"/>
      <c r="B10" s="121" t="s">
        <v>24</v>
      </c>
      <c r="C10" s="138">
        <f>(E30+E35+E39)/C8</f>
        <v>0.86855517633674628</v>
      </c>
      <c r="D10" s="139">
        <f>(H30+H35+H39)/D8</f>
        <v>0.88259569377990432</v>
      </c>
      <c r="E10" s="174">
        <f>(K30+K35+K39)/E8</f>
        <v>0.88389513108614237</v>
      </c>
    </row>
    <row r="11" spans="1:5" ht="18.75" x14ac:dyDescent="0.25">
      <c r="A11" s="131"/>
      <c r="B11" s="140"/>
      <c r="C11" s="140"/>
    </row>
    <row r="12" spans="1:5" ht="39" customHeight="1" x14ac:dyDescent="0.25">
      <c r="A12" s="269" t="s">
        <v>29</v>
      </c>
      <c r="B12" s="270"/>
      <c r="C12" s="141">
        <v>2018</v>
      </c>
      <c r="D12" s="142">
        <v>2019</v>
      </c>
      <c r="E12" s="143" t="s">
        <v>33</v>
      </c>
    </row>
    <row r="13" spans="1:5" ht="15.75" x14ac:dyDescent="0.25">
      <c r="A13" s="144" t="s">
        <v>26</v>
      </c>
      <c r="B13" s="145">
        <v>0</v>
      </c>
      <c r="C13" s="146">
        <f>SUM(C14:C17)</f>
        <v>2236299</v>
      </c>
      <c r="D13" s="147">
        <f>SUM(D14:D17)</f>
        <v>2236299</v>
      </c>
      <c r="E13" s="148" t="s">
        <v>34</v>
      </c>
    </row>
    <row r="14" spans="1:5" x14ac:dyDescent="0.25">
      <c r="A14" s="121" t="s">
        <v>133</v>
      </c>
      <c r="B14" s="149">
        <v>0</v>
      </c>
      <c r="C14" s="150">
        <v>942337</v>
      </c>
      <c r="D14" s="151">
        <v>942337</v>
      </c>
      <c r="E14" s="137" t="s">
        <v>34</v>
      </c>
    </row>
    <row r="15" spans="1:5" x14ac:dyDescent="0.25">
      <c r="A15" s="121" t="s">
        <v>134</v>
      </c>
      <c r="B15" s="149">
        <v>0</v>
      </c>
      <c r="C15" s="150">
        <v>1005000</v>
      </c>
      <c r="D15" s="151">
        <v>1005000</v>
      </c>
      <c r="E15" s="137" t="s">
        <v>34</v>
      </c>
    </row>
    <row r="16" spans="1:5" x14ac:dyDescent="0.25">
      <c r="A16" s="121" t="s">
        <v>135</v>
      </c>
      <c r="B16" s="149">
        <v>0</v>
      </c>
      <c r="C16" s="150">
        <v>31502</v>
      </c>
      <c r="D16" s="151">
        <v>31502</v>
      </c>
      <c r="E16" s="137" t="s">
        <v>34</v>
      </c>
    </row>
    <row r="17" spans="1:11" x14ac:dyDescent="0.25">
      <c r="A17" s="121" t="s">
        <v>136</v>
      </c>
      <c r="B17" s="149">
        <v>0</v>
      </c>
      <c r="C17" s="150">
        <v>257460</v>
      </c>
      <c r="D17" s="151">
        <v>257460</v>
      </c>
      <c r="E17" s="137" t="s">
        <v>34</v>
      </c>
    </row>
    <row r="18" spans="1:11" x14ac:dyDescent="0.25">
      <c r="A18" s="121" t="s">
        <v>130</v>
      </c>
      <c r="B18" s="149"/>
      <c r="C18" s="150">
        <v>251</v>
      </c>
      <c r="D18" s="151">
        <v>251</v>
      </c>
      <c r="E18" s="137"/>
    </row>
    <row r="19" spans="1:11" ht="30" x14ac:dyDescent="0.25">
      <c r="A19" s="121" t="s">
        <v>131</v>
      </c>
      <c r="B19" s="149">
        <v>0</v>
      </c>
      <c r="C19" s="152" t="s">
        <v>125</v>
      </c>
      <c r="D19" s="153" t="s">
        <v>125</v>
      </c>
      <c r="E19" s="137" t="s">
        <v>34</v>
      </c>
    </row>
    <row r="20" spans="1:11" x14ac:dyDescent="0.25">
      <c r="A20" s="121"/>
      <c r="B20" s="149"/>
      <c r="C20" s="154" t="s">
        <v>194</v>
      </c>
      <c r="D20" s="198" t="s">
        <v>194</v>
      </c>
      <c r="E20" s="137"/>
    </row>
    <row r="21" spans="1:11" x14ac:dyDescent="0.25">
      <c r="A21" s="121"/>
      <c r="B21" s="149"/>
      <c r="C21" s="154" t="s">
        <v>126</v>
      </c>
      <c r="D21" s="155" t="s">
        <v>126</v>
      </c>
      <c r="E21" s="137"/>
    </row>
    <row r="22" spans="1:11" x14ac:dyDescent="0.25">
      <c r="A22" s="121"/>
      <c r="B22" s="149"/>
      <c r="C22" s="154" t="s">
        <v>127</v>
      </c>
      <c r="D22" s="155" t="s">
        <v>127</v>
      </c>
      <c r="E22" s="137"/>
    </row>
    <row r="23" spans="1:11" x14ac:dyDescent="0.25">
      <c r="A23" s="121"/>
      <c r="B23" s="149"/>
      <c r="C23" s="154" t="s">
        <v>128</v>
      </c>
      <c r="D23" s="155" t="s">
        <v>128</v>
      </c>
      <c r="E23" s="137"/>
    </row>
    <row r="24" spans="1:11" x14ac:dyDescent="0.25">
      <c r="A24" s="156" t="s">
        <v>132</v>
      </c>
      <c r="B24" s="149"/>
      <c r="C24" s="154" t="s">
        <v>129</v>
      </c>
      <c r="D24" s="155" t="s">
        <v>129</v>
      </c>
      <c r="E24" s="137"/>
    </row>
    <row r="25" spans="1:11" ht="15.75" x14ac:dyDescent="0.25">
      <c r="A25" s="157"/>
      <c r="B25" s="158"/>
    </row>
    <row r="26" spans="1:11" ht="15.75" x14ac:dyDescent="0.25">
      <c r="A26" s="157"/>
      <c r="B26" s="158"/>
    </row>
    <row r="27" spans="1:11" ht="15.6" customHeight="1" x14ac:dyDescent="0.25">
      <c r="A27" s="273" t="s">
        <v>31</v>
      </c>
      <c r="B27" s="271" t="s">
        <v>32</v>
      </c>
      <c r="C27" s="282">
        <v>2018</v>
      </c>
      <c r="D27" s="282"/>
      <c r="E27" s="282"/>
      <c r="F27" s="278">
        <v>2019</v>
      </c>
      <c r="G27" s="278"/>
      <c r="H27" s="278"/>
      <c r="I27" s="278">
        <v>2020</v>
      </c>
      <c r="J27" s="278"/>
      <c r="K27" s="278"/>
    </row>
    <row r="28" spans="1:11" x14ac:dyDescent="0.25">
      <c r="A28" s="274"/>
      <c r="B28" s="272"/>
      <c r="C28" s="159" t="s">
        <v>7</v>
      </c>
      <c r="D28" s="159" t="s">
        <v>23</v>
      </c>
      <c r="E28" s="170" t="s">
        <v>178</v>
      </c>
      <c r="F28" s="159" t="s">
        <v>39</v>
      </c>
      <c r="G28" s="159" t="s">
        <v>23</v>
      </c>
      <c r="H28" s="159" t="s">
        <v>24</v>
      </c>
      <c r="I28" s="159" t="s">
        <v>39</v>
      </c>
      <c r="J28" s="159" t="s">
        <v>23</v>
      </c>
      <c r="K28" s="159" t="s">
        <v>24</v>
      </c>
    </row>
    <row r="29" spans="1:11" ht="36" customHeight="1" x14ac:dyDescent="0.25">
      <c r="A29" s="279" t="s">
        <v>141</v>
      </c>
      <c r="B29" s="279"/>
      <c r="C29" s="178"/>
      <c r="D29" s="178"/>
      <c r="E29" s="178"/>
      <c r="F29" s="178"/>
      <c r="G29" s="178"/>
      <c r="H29" s="178"/>
      <c r="I29" s="178"/>
      <c r="J29" s="178"/>
      <c r="K29" s="178"/>
    </row>
    <row r="30" spans="1:11" ht="45.75" customHeight="1" x14ac:dyDescent="0.25">
      <c r="A30" s="279" t="s">
        <v>265</v>
      </c>
      <c r="B30" s="280"/>
      <c r="C30" s="179">
        <f>SUM(C31:C34)</f>
        <v>87650000</v>
      </c>
      <c r="D30" s="179">
        <f>D31*C31+D32*C32+D33*C33+D34*C34</f>
        <v>9475000</v>
      </c>
      <c r="E30" s="179">
        <f>C30-D30</f>
        <v>78175000</v>
      </c>
      <c r="F30" s="179">
        <f>SUM(F31:F34)</f>
        <v>99700000</v>
      </c>
      <c r="G30" s="180">
        <f>G31*F31+G32*F32+G33*F33+G34*F34</f>
        <v>9970000</v>
      </c>
      <c r="H30" s="180">
        <f>F30-G30</f>
        <v>89730000</v>
      </c>
      <c r="I30" s="179">
        <f>SUM(I31:I34)</f>
        <v>108000000</v>
      </c>
      <c r="J30" s="180">
        <f>J31*I31+J32*I32+J33*I33+J34*I34</f>
        <v>10800000</v>
      </c>
      <c r="K30" s="180">
        <f>I30-J30</f>
        <v>97200000</v>
      </c>
    </row>
    <row r="31" spans="1:11" ht="60" customHeight="1" x14ac:dyDescent="0.25">
      <c r="A31" s="275" t="s">
        <v>266</v>
      </c>
      <c r="B31" s="275"/>
      <c r="C31" s="181">
        <f>'Outcome 1'!C13</f>
        <v>45550000</v>
      </c>
      <c r="D31" s="182">
        <f>'Outcome 1'!C14</f>
        <v>0.1</v>
      </c>
      <c r="E31" s="182">
        <v>0.9</v>
      </c>
      <c r="F31" s="183">
        <f>'Outcome 1'!D13</f>
        <v>57150000</v>
      </c>
      <c r="G31" s="184">
        <f>'Outcome 1'!D14</f>
        <v>0.1</v>
      </c>
      <c r="H31" s="184">
        <f>'Outcome 1'!D15</f>
        <v>0.9</v>
      </c>
      <c r="I31" s="183">
        <f>'Outcome 1'!E13</f>
        <v>65000000</v>
      </c>
      <c r="J31" s="184">
        <v>0.1</v>
      </c>
      <c r="K31" s="184">
        <v>0.9</v>
      </c>
    </row>
    <row r="32" spans="1:11" ht="60" customHeight="1" x14ac:dyDescent="0.25">
      <c r="A32" s="160" t="s">
        <v>140</v>
      </c>
      <c r="B32" s="264" t="s">
        <v>267</v>
      </c>
      <c r="C32" s="181">
        <f>'Outcome 1'!C30</f>
        <v>35000000</v>
      </c>
      <c r="D32" s="182">
        <v>0.1</v>
      </c>
      <c r="E32" s="182">
        <v>0.9</v>
      </c>
      <c r="F32" s="183">
        <f>'Outcome 1'!D30</f>
        <v>35000000</v>
      </c>
      <c r="G32" s="184">
        <v>0.1</v>
      </c>
      <c r="H32" s="184">
        <v>0.9</v>
      </c>
      <c r="I32" s="183">
        <f>'Outcome 1'!E30</f>
        <v>35000000</v>
      </c>
      <c r="J32" s="184">
        <v>0.1</v>
      </c>
      <c r="K32" s="184">
        <v>0.9</v>
      </c>
    </row>
    <row r="33" spans="1:11" ht="56.25" customHeight="1" x14ac:dyDescent="0.25">
      <c r="A33" s="275" t="s">
        <v>268</v>
      </c>
      <c r="B33" s="276"/>
      <c r="C33" s="181">
        <f>'Outcome 1'!C47</f>
        <v>6150000</v>
      </c>
      <c r="D33" s="182">
        <v>0.2</v>
      </c>
      <c r="E33" s="182">
        <v>0.8</v>
      </c>
      <c r="F33" s="183">
        <f>'Outcome 1'!D47</f>
        <v>6150000</v>
      </c>
      <c r="G33" s="184">
        <f>'Outcome 1'!D31</f>
        <v>0.1</v>
      </c>
      <c r="H33" s="184">
        <f>'Outcome 1'!D32</f>
        <v>0.9</v>
      </c>
      <c r="I33" s="183">
        <f>'Outcome 1'!E47</f>
        <v>6150000</v>
      </c>
      <c r="J33" s="184">
        <v>0.1</v>
      </c>
      <c r="K33" s="184">
        <v>0.9</v>
      </c>
    </row>
    <row r="34" spans="1:11" ht="56.25" customHeight="1" x14ac:dyDescent="0.25">
      <c r="A34" s="277" t="s">
        <v>255</v>
      </c>
      <c r="B34" s="277"/>
      <c r="C34" s="181">
        <f>'Outcome 1'!C66</f>
        <v>950000</v>
      </c>
      <c r="D34" s="182">
        <v>0.2</v>
      </c>
      <c r="E34" s="182">
        <v>0.8</v>
      </c>
      <c r="F34" s="183">
        <f>'Outcome 1'!D66</f>
        <v>1400000</v>
      </c>
      <c r="G34" s="184">
        <v>0.1</v>
      </c>
      <c r="H34" s="184">
        <v>0.9</v>
      </c>
      <c r="I34" s="183">
        <f>'Outcome 1'!E66</f>
        <v>1850000</v>
      </c>
      <c r="J34" s="184">
        <v>0.1</v>
      </c>
      <c r="K34" s="184">
        <v>0.9</v>
      </c>
    </row>
    <row r="35" spans="1:11" ht="36.75" customHeight="1" x14ac:dyDescent="0.25">
      <c r="A35" s="283" t="s">
        <v>269</v>
      </c>
      <c r="B35" s="283"/>
      <c r="C35" s="180">
        <f>SUM(C36:C38)</f>
        <v>20425000</v>
      </c>
      <c r="D35" s="180">
        <f>D36*C36+D37*C37+D38*C38</f>
        <v>4787500</v>
      </c>
      <c r="E35" s="180">
        <f>C35-D35</f>
        <v>15637500</v>
      </c>
      <c r="F35" s="180">
        <f>SUM(F36:F38)</f>
        <v>23800000</v>
      </c>
      <c r="G35" s="192">
        <f>G36*F36+G37*F37+G38*F38</f>
        <v>4562500</v>
      </c>
      <c r="H35" s="192">
        <f>F35-G35</f>
        <v>19237500</v>
      </c>
      <c r="I35" s="180">
        <f>SUM(I36:I38)</f>
        <v>30175000</v>
      </c>
      <c r="J35" s="192">
        <f>J36*I36+J37*I37+J38*I38</f>
        <v>5275000</v>
      </c>
      <c r="K35" s="192">
        <f>I35-J35</f>
        <v>24900000</v>
      </c>
    </row>
    <row r="36" spans="1:11" ht="49.5" customHeight="1" x14ac:dyDescent="0.25">
      <c r="A36" s="275" t="s">
        <v>270</v>
      </c>
      <c r="B36" s="276"/>
      <c r="C36" s="181">
        <f>'Outcome 2'!C12</f>
        <v>6375000</v>
      </c>
      <c r="D36" s="182">
        <f>'Outcome 1'!C48</f>
        <v>0.2</v>
      </c>
      <c r="E36" s="182">
        <v>0.8</v>
      </c>
      <c r="F36" s="183">
        <f>'Outcome 2'!D12</f>
        <v>8750000</v>
      </c>
      <c r="G36" s="184">
        <f>'Outcome 1'!D48</f>
        <v>0.1</v>
      </c>
      <c r="H36" s="184">
        <f>'Outcome 1'!D49</f>
        <v>0.9</v>
      </c>
      <c r="I36" s="183">
        <f>'Outcome 2'!E12</f>
        <v>14125000</v>
      </c>
      <c r="J36" s="184">
        <v>0.1</v>
      </c>
      <c r="K36" s="184">
        <v>0.9</v>
      </c>
    </row>
    <row r="37" spans="1:11" ht="43.35" customHeight="1" x14ac:dyDescent="0.25">
      <c r="A37" s="275" t="s">
        <v>271</v>
      </c>
      <c r="B37" s="276"/>
      <c r="C37" s="181">
        <f>'Outcome 2'!C27</f>
        <v>12550000</v>
      </c>
      <c r="D37" s="185">
        <v>0.25</v>
      </c>
      <c r="E37" s="185">
        <v>0.75</v>
      </c>
      <c r="F37" s="183">
        <f>'Outcome 2'!D27</f>
        <v>13550000</v>
      </c>
      <c r="G37" s="184">
        <v>0.25</v>
      </c>
      <c r="H37" s="184">
        <v>0.75</v>
      </c>
      <c r="I37" s="183">
        <f>'Outcome 2'!E27</f>
        <v>14550000</v>
      </c>
      <c r="J37" s="184">
        <v>0.25</v>
      </c>
      <c r="K37" s="184">
        <v>0.75</v>
      </c>
    </row>
    <row r="38" spans="1:11" ht="43.35" customHeight="1" x14ac:dyDescent="0.25">
      <c r="A38" s="275" t="s">
        <v>272</v>
      </c>
      <c r="B38" s="276"/>
      <c r="C38" s="181">
        <f>'Outcome 2'!C42</f>
        <v>1500000</v>
      </c>
      <c r="D38" s="185">
        <v>0.25</v>
      </c>
      <c r="E38" s="185">
        <v>0.75</v>
      </c>
      <c r="F38" s="183">
        <f>'Outcome 2'!D42</f>
        <v>1500000</v>
      </c>
      <c r="G38" s="184">
        <v>0.2</v>
      </c>
      <c r="H38" s="184">
        <v>0.8</v>
      </c>
      <c r="I38" s="183">
        <f>'Outcome 2'!D42</f>
        <v>1500000</v>
      </c>
      <c r="J38" s="184">
        <v>0.15</v>
      </c>
      <c r="K38" s="184">
        <v>0.85</v>
      </c>
    </row>
    <row r="39" spans="1:11" ht="43.35" customHeight="1" x14ac:dyDescent="0.25">
      <c r="A39" s="281" t="s">
        <v>273</v>
      </c>
      <c r="B39" s="281"/>
      <c r="C39" s="180">
        <f>C40</f>
        <v>1800000</v>
      </c>
      <c r="D39" s="180">
        <f>C39*D40</f>
        <v>180000</v>
      </c>
      <c r="E39" s="180">
        <f>E40*C39</f>
        <v>1620000</v>
      </c>
      <c r="F39" s="193">
        <f>F40</f>
        <v>1900000</v>
      </c>
      <c r="G39" s="193">
        <f>F39*G40</f>
        <v>190000</v>
      </c>
      <c r="H39" s="193">
        <f>H40*F39</f>
        <v>1710000</v>
      </c>
      <c r="I39" s="193">
        <f>I40</f>
        <v>2000000</v>
      </c>
      <c r="J39" s="193">
        <f>I39*J40</f>
        <v>200000</v>
      </c>
      <c r="K39" s="193">
        <f>K40*I39</f>
        <v>1800000</v>
      </c>
    </row>
    <row r="40" spans="1:11" ht="47.25" customHeight="1" x14ac:dyDescent="0.25">
      <c r="A40" s="275" t="s">
        <v>274</v>
      </c>
      <c r="B40" s="276"/>
      <c r="C40" s="181">
        <f>'Outcome 3'!C11</f>
        <v>1800000</v>
      </c>
      <c r="D40" s="185">
        <v>0.1</v>
      </c>
      <c r="E40" s="185">
        <v>0.9</v>
      </c>
      <c r="F40" s="183">
        <f>'Outcome 3'!D11</f>
        <v>1900000</v>
      </c>
      <c r="G40" s="184">
        <v>0.1</v>
      </c>
      <c r="H40" s="184">
        <v>0.9</v>
      </c>
      <c r="I40" s="183">
        <f>'Outcome 3'!E11:E11</f>
        <v>2000000</v>
      </c>
      <c r="J40" s="184">
        <v>0.1</v>
      </c>
      <c r="K40" s="184">
        <v>0.9</v>
      </c>
    </row>
  </sheetData>
  <mergeCells count="18">
    <mergeCell ref="I27:K27"/>
    <mergeCell ref="A38:B38"/>
    <mergeCell ref="C27:E27"/>
    <mergeCell ref="A29:B29"/>
    <mergeCell ref="A35:B35"/>
    <mergeCell ref="A40:B40"/>
    <mergeCell ref="F27:H27"/>
    <mergeCell ref="A31:B31"/>
    <mergeCell ref="A36:B36"/>
    <mergeCell ref="A33:B33"/>
    <mergeCell ref="A30:B30"/>
    <mergeCell ref="A39:B39"/>
    <mergeCell ref="A7:B7"/>
    <mergeCell ref="A12:B12"/>
    <mergeCell ref="B27:B28"/>
    <mergeCell ref="A27:A28"/>
    <mergeCell ref="A37:B37"/>
    <mergeCell ref="A34:B34"/>
  </mergeCells>
  <pageMargins left="0.7" right="0.7" top="0.75" bottom="0.75" header="0.3" footer="0.3"/>
  <pageSetup paperSize="9" scale="70"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74"/>
  <sheetViews>
    <sheetView showGridLines="0" topLeftCell="A56" zoomScale="70" zoomScaleNormal="70" zoomScalePageLayoutView="70" workbookViewId="0">
      <selection activeCell="A44" sqref="A44:K44"/>
    </sheetView>
  </sheetViews>
  <sheetFormatPr defaultColWidth="9.28515625" defaultRowHeight="15" outlineLevelRow="1" x14ac:dyDescent="0.25"/>
  <cols>
    <col min="1" max="1" width="10.42578125" customWidth="1"/>
    <col min="2" max="2" width="43.28515625" customWidth="1"/>
    <col min="3" max="3" width="55.42578125" customWidth="1"/>
    <col min="4" max="4" width="36.42578125" customWidth="1"/>
    <col min="5" max="5" width="20.42578125" customWidth="1"/>
    <col min="6" max="6" width="10.5703125" customWidth="1"/>
    <col min="7" max="8" width="14.42578125" customWidth="1"/>
    <col min="9" max="9" width="14" customWidth="1"/>
    <col min="10" max="10" width="15.42578125" customWidth="1"/>
    <col min="11" max="11" width="15.28515625" customWidth="1"/>
    <col min="12" max="12" width="14.5703125" customWidth="1"/>
    <col min="13" max="19" width="10.42578125" customWidth="1"/>
    <col min="20" max="41" width="8" customWidth="1"/>
  </cols>
  <sheetData>
    <row r="1" spans="1:70" ht="60" customHeight="1" x14ac:dyDescent="0.25">
      <c r="A1" s="321" t="s">
        <v>211</v>
      </c>
      <c r="B1" s="322"/>
      <c r="C1" s="322"/>
      <c r="D1" s="322"/>
      <c r="E1" s="322"/>
      <c r="F1" s="322"/>
      <c r="G1" s="322"/>
      <c r="H1" s="206"/>
      <c r="I1" s="116"/>
      <c r="J1" s="116"/>
      <c r="K1" s="116"/>
      <c r="L1" s="116"/>
      <c r="M1" s="116"/>
      <c r="N1" s="116"/>
      <c r="O1" s="116"/>
      <c r="P1" s="116"/>
      <c r="Q1" s="116"/>
      <c r="R1" s="116"/>
      <c r="S1" s="116"/>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25"/>
      <c r="BF1" s="25"/>
      <c r="BG1" s="25"/>
      <c r="BH1" s="25"/>
    </row>
    <row r="2" spans="1:70" ht="18.75" customHeight="1" x14ac:dyDescent="0.35">
      <c r="A2" s="25"/>
      <c r="B2" s="33"/>
      <c r="C2" s="33"/>
      <c r="D2" s="33"/>
      <c r="E2" s="33"/>
      <c r="F2" s="33"/>
      <c r="G2" s="33"/>
      <c r="H2" s="33"/>
      <c r="I2" s="33"/>
      <c r="J2" s="33"/>
      <c r="K2" s="33"/>
      <c r="L2" s="33"/>
      <c r="M2" s="33"/>
      <c r="N2" s="33"/>
      <c r="O2" s="34"/>
      <c r="P2" s="34"/>
      <c r="Q2" s="4"/>
      <c r="R2" s="4"/>
      <c r="S2" s="4"/>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row>
    <row r="3" spans="1:70" ht="25.35" customHeight="1" x14ac:dyDescent="0.35">
      <c r="A3" s="325" t="s">
        <v>2</v>
      </c>
      <c r="B3" s="325"/>
      <c r="C3" s="325"/>
      <c r="D3" s="325"/>
      <c r="E3" s="325"/>
      <c r="F3" s="325"/>
      <c r="G3" s="325"/>
      <c r="H3" s="326" t="s">
        <v>224</v>
      </c>
      <c r="I3" s="326"/>
      <c r="J3" s="326"/>
      <c r="K3" s="326"/>
      <c r="L3" s="314"/>
      <c r="M3" s="314"/>
      <c r="N3" s="314"/>
      <c r="O3" s="314"/>
      <c r="P3" s="327"/>
      <c r="Q3" s="327"/>
      <c r="R3" s="327"/>
      <c r="S3" s="327"/>
      <c r="T3" s="314"/>
      <c r="U3" s="314"/>
      <c r="V3" s="314"/>
      <c r="W3" s="314"/>
      <c r="X3" s="327"/>
      <c r="Y3" s="327"/>
      <c r="Z3" s="327"/>
      <c r="AA3" s="327"/>
      <c r="AB3" s="33"/>
      <c r="AD3" s="328" t="s">
        <v>9</v>
      </c>
      <c r="AE3" s="328"/>
      <c r="AF3" s="328"/>
      <c r="AG3" s="328"/>
      <c r="AH3" s="328"/>
      <c r="AI3" s="328" t="s">
        <v>14</v>
      </c>
      <c r="AJ3" s="328"/>
      <c r="AK3" s="328"/>
      <c r="AL3" s="328"/>
      <c r="AM3" s="328"/>
      <c r="AN3" s="328" t="s">
        <v>22</v>
      </c>
      <c r="AO3" s="328"/>
      <c r="AP3" s="328"/>
      <c r="AQ3" s="328"/>
      <c r="AR3" s="328"/>
      <c r="AS3" s="328" t="s">
        <v>11</v>
      </c>
      <c r="AT3" s="328"/>
      <c r="AU3" s="328"/>
      <c r="AV3" s="328"/>
      <c r="AW3" s="328"/>
      <c r="AX3" s="328" t="s">
        <v>12</v>
      </c>
      <c r="AY3" s="328"/>
      <c r="AZ3" s="328"/>
      <c r="BA3" s="328"/>
      <c r="BB3" s="328"/>
      <c r="BC3" s="328" t="s">
        <v>10</v>
      </c>
      <c r="BD3" s="328"/>
      <c r="BE3" s="328"/>
      <c r="BF3" s="328"/>
      <c r="BG3" s="328"/>
      <c r="BH3" s="328" t="s">
        <v>15</v>
      </c>
      <c r="BI3" s="328"/>
      <c r="BJ3" s="328"/>
      <c r="BK3" s="328"/>
      <c r="BL3" s="328"/>
      <c r="BM3" s="328" t="s">
        <v>13</v>
      </c>
      <c r="BN3" s="328"/>
      <c r="BO3" s="328"/>
      <c r="BP3" s="328"/>
      <c r="BQ3" s="328"/>
      <c r="BR3" s="25"/>
    </row>
    <row r="4" spans="1:70" ht="33" customHeight="1" thickBot="1" x14ac:dyDescent="0.4">
      <c r="A4" s="35" t="s">
        <v>4</v>
      </c>
      <c r="B4" s="14" t="s">
        <v>5</v>
      </c>
      <c r="C4" s="14" t="s">
        <v>3</v>
      </c>
      <c r="D4" s="301" t="s">
        <v>30</v>
      </c>
      <c r="E4" s="302"/>
      <c r="F4" s="15" t="s">
        <v>8</v>
      </c>
      <c r="G4" s="45" t="s">
        <v>0</v>
      </c>
      <c r="H4" s="215" t="s">
        <v>220</v>
      </c>
      <c r="I4" s="12" t="s">
        <v>35</v>
      </c>
      <c r="J4" s="19" t="s">
        <v>160</v>
      </c>
      <c r="K4" s="216" t="s">
        <v>50</v>
      </c>
      <c r="L4" s="227"/>
      <c r="M4" s="227"/>
      <c r="N4" s="227"/>
      <c r="O4" s="227"/>
      <c r="P4" s="227"/>
      <c r="Q4" s="227"/>
      <c r="R4" s="227"/>
      <c r="S4" s="227"/>
      <c r="T4" s="227"/>
      <c r="U4" s="227"/>
      <c r="V4" s="227"/>
      <c r="W4" s="227"/>
      <c r="X4" s="227"/>
      <c r="Y4" s="227"/>
      <c r="Z4" s="227"/>
      <c r="AA4" s="227"/>
      <c r="AB4" s="33"/>
      <c r="AD4" s="217" t="s">
        <v>20</v>
      </c>
      <c r="AE4" s="217" t="s">
        <v>28</v>
      </c>
      <c r="AF4" s="217" t="s">
        <v>27</v>
      </c>
      <c r="AG4" s="217" t="s">
        <v>21</v>
      </c>
      <c r="AH4" s="218" t="s">
        <v>215</v>
      </c>
      <c r="AI4" s="217" t="s">
        <v>20</v>
      </c>
      <c r="AJ4" s="217" t="s">
        <v>28</v>
      </c>
      <c r="AK4" s="217" t="s">
        <v>27</v>
      </c>
      <c r="AL4" s="217" t="s">
        <v>21</v>
      </c>
      <c r="AM4" s="218" t="s">
        <v>215</v>
      </c>
      <c r="AN4" s="217" t="s">
        <v>20</v>
      </c>
      <c r="AO4" s="217" t="s">
        <v>28</v>
      </c>
      <c r="AP4" s="217" t="s">
        <v>27</v>
      </c>
      <c r="AQ4" s="217" t="s">
        <v>21</v>
      </c>
      <c r="AR4" s="218" t="s">
        <v>215</v>
      </c>
      <c r="AS4" s="217" t="s">
        <v>20</v>
      </c>
      <c r="AT4" s="217" t="s">
        <v>28</v>
      </c>
      <c r="AU4" s="217" t="s">
        <v>27</v>
      </c>
      <c r="AV4" s="217" t="s">
        <v>21</v>
      </c>
      <c r="AW4" s="218" t="s">
        <v>215</v>
      </c>
      <c r="AX4" s="217" t="s">
        <v>20</v>
      </c>
      <c r="AY4" s="217" t="s">
        <v>28</v>
      </c>
      <c r="AZ4" s="217" t="s">
        <v>27</v>
      </c>
      <c r="BA4" s="217" t="s">
        <v>21</v>
      </c>
      <c r="BB4" s="218" t="s">
        <v>215</v>
      </c>
      <c r="BC4" s="217" t="s">
        <v>20</v>
      </c>
      <c r="BD4" s="217" t="s">
        <v>28</v>
      </c>
      <c r="BE4" s="217" t="s">
        <v>27</v>
      </c>
      <c r="BF4" s="217" t="s">
        <v>21</v>
      </c>
      <c r="BG4" s="218" t="s">
        <v>215</v>
      </c>
      <c r="BH4" s="217" t="s">
        <v>20</v>
      </c>
      <c r="BI4" s="217" t="s">
        <v>28</v>
      </c>
      <c r="BJ4" s="217" t="s">
        <v>27</v>
      </c>
      <c r="BK4" s="217" t="s">
        <v>21</v>
      </c>
      <c r="BL4" s="218" t="s">
        <v>215</v>
      </c>
      <c r="BM4" s="217" t="s">
        <v>20</v>
      </c>
      <c r="BN4" s="217" t="s">
        <v>28</v>
      </c>
      <c r="BO4" s="217" t="s">
        <v>27</v>
      </c>
      <c r="BP4" s="217" t="s">
        <v>21</v>
      </c>
      <c r="BQ4" s="218" t="s">
        <v>215</v>
      </c>
      <c r="BR4" s="25"/>
    </row>
    <row r="5" spans="1:70" s="1" customFormat="1" ht="41.25" customHeight="1" x14ac:dyDescent="0.35">
      <c r="A5" s="36" t="s">
        <v>16</v>
      </c>
      <c r="B5" s="5" t="s">
        <v>143</v>
      </c>
      <c r="C5" s="5" t="s">
        <v>144</v>
      </c>
      <c r="D5" s="284" t="s">
        <v>195</v>
      </c>
      <c r="E5" s="285"/>
      <c r="F5" s="5" t="s">
        <v>19</v>
      </c>
      <c r="G5" s="46" t="s">
        <v>57</v>
      </c>
      <c r="H5" s="219" t="s">
        <v>218</v>
      </c>
      <c r="I5" s="209">
        <v>0.75</v>
      </c>
      <c r="J5" s="209">
        <v>0.8</v>
      </c>
      <c r="K5" s="209">
        <v>0.8</v>
      </c>
      <c r="L5" s="228"/>
      <c r="M5" s="229"/>
      <c r="N5" s="230"/>
      <c r="O5" s="230"/>
      <c r="P5" s="228"/>
      <c r="Q5" s="230"/>
      <c r="R5" s="230"/>
      <c r="S5" s="230"/>
      <c r="T5" s="228"/>
      <c r="U5" s="230"/>
      <c r="V5" s="230"/>
      <c r="W5" s="230"/>
      <c r="X5" s="228"/>
      <c r="Y5" s="230"/>
      <c r="Z5" s="230"/>
      <c r="AA5" s="230"/>
      <c r="AB5" s="33"/>
      <c r="AD5" s="221">
        <f>Q21*AM11</f>
        <v>0</v>
      </c>
      <c r="AE5" s="221">
        <f>R21*AM11</f>
        <v>0</v>
      </c>
      <c r="AF5" s="221">
        <f>S21*AM11</f>
        <v>0</v>
      </c>
      <c r="AG5" s="221">
        <f>T21*AM11</f>
        <v>0</v>
      </c>
      <c r="AH5" s="222">
        <f>4935*0.063689</f>
        <v>314.30521499999998</v>
      </c>
      <c r="AI5" s="223">
        <f>Q21*AM12</f>
        <v>0</v>
      </c>
      <c r="AJ5" s="223">
        <f>R21*AM12</f>
        <v>0</v>
      </c>
      <c r="AK5" s="223">
        <f>AM12*S21</f>
        <v>0</v>
      </c>
      <c r="AL5" s="223">
        <f>AM12*T21</f>
        <v>0</v>
      </c>
      <c r="AM5" s="222">
        <f>4935*0.29445</f>
        <v>1453.1107500000001</v>
      </c>
      <c r="AN5" s="223">
        <f>AM14*Q21</f>
        <v>0</v>
      </c>
      <c r="AO5" s="223">
        <f>AM14*R21</f>
        <v>0</v>
      </c>
      <c r="AP5" s="223">
        <f>AM14*S21</f>
        <v>0</v>
      </c>
      <c r="AQ5" s="223">
        <f>AM14*T21</f>
        <v>0</v>
      </c>
      <c r="AR5" s="222">
        <f>4935*0.081885</f>
        <v>404.10247499999997</v>
      </c>
      <c r="AS5" s="223">
        <f>AM13*Q21</f>
        <v>0</v>
      </c>
      <c r="AT5" s="223">
        <f>AM13*R21</f>
        <v>0</v>
      </c>
      <c r="AU5" s="223">
        <f>S21*AM13</f>
        <v>0</v>
      </c>
      <c r="AV5" s="223">
        <f>AM13*T21</f>
        <v>0</v>
      </c>
      <c r="AW5" s="222">
        <f>4935*0.0008271</f>
        <v>4.0817385000000002</v>
      </c>
      <c r="AX5" s="223">
        <f>AM15*Q21</f>
        <v>0</v>
      </c>
      <c r="AY5" s="223">
        <f>AM15*R21</f>
        <v>0</v>
      </c>
      <c r="AZ5" s="223">
        <f>AM15*S21</f>
        <v>0</v>
      </c>
      <c r="BA5" s="223">
        <f>AM15*T21</f>
        <v>0</v>
      </c>
      <c r="BB5" s="222">
        <f>4935*0.45244</f>
        <v>2232.7914000000001</v>
      </c>
      <c r="BC5" s="223">
        <f>AM16*Q21</f>
        <v>0</v>
      </c>
      <c r="BD5" s="223">
        <f>AM16*R21</f>
        <v>0</v>
      </c>
      <c r="BE5" s="223">
        <f>AM16*S21</f>
        <v>0</v>
      </c>
      <c r="BF5" s="223">
        <f>AM16*T21</f>
        <v>0</v>
      </c>
      <c r="BG5" s="222">
        <f>4935*0.032258</f>
        <v>159.19323</v>
      </c>
      <c r="BH5" s="223">
        <f>AL17*Q21</f>
        <v>0</v>
      </c>
      <c r="BI5" s="223">
        <f>AL17*R21</f>
        <v>0</v>
      </c>
      <c r="BJ5" s="223">
        <f>AL17*S21</f>
        <v>0</v>
      </c>
      <c r="BK5" s="223">
        <f>AL17*T21</f>
        <v>0</v>
      </c>
      <c r="BL5" s="222">
        <f>4935*0.041356</f>
        <v>204.09186</v>
      </c>
      <c r="BM5" s="223" t="e">
        <f>AL18*Q21</f>
        <v>#VALUE!</v>
      </c>
      <c r="BN5" s="223" t="e">
        <f>AL18*R21</f>
        <v>#VALUE!</v>
      </c>
      <c r="BO5" s="223" t="e">
        <f>AL18*S21</f>
        <v>#VALUE!</v>
      </c>
      <c r="BP5" s="223" t="e">
        <f>AL18*T21</f>
        <v>#VALUE!</v>
      </c>
      <c r="BQ5" s="222">
        <f>4935*0.033085</f>
        <v>163.27447500000002</v>
      </c>
      <c r="BR5" s="4"/>
    </row>
    <row r="6" spans="1:70" s="1" customFormat="1" ht="45" x14ac:dyDescent="0.25">
      <c r="A6" s="37" t="s">
        <v>17</v>
      </c>
      <c r="B6" s="6" t="s">
        <v>162</v>
      </c>
      <c r="C6" s="6" t="s">
        <v>163</v>
      </c>
      <c r="D6" s="305" t="s">
        <v>195</v>
      </c>
      <c r="E6" s="306"/>
      <c r="F6" s="7" t="s">
        <v>19</v>
      </c>
      <c r="G6" s="7" t="s">
        <v>57</v>
      </c>
      <c r="H6" s="56" t="s">
        <v>217</v>
      </c>
      <c r="I6" s="209">
        <v>0.3</v>
      </c>
      <c r="J6" s="210">
        <v>0.24</v>
      </c>
      <c r="K6" s="210">
        <v>0.2</v>
      </c>
      <c r="L6" s="231"/>
      <c r="M6" s="231"/>
      <c r="N6" s="231"/>
      <c r="O6" s="231"/>
      <c r="P6" s="231"/>
      <c r="Q6" s="231"/>
      <c r="R6" s="231"/>
      <c r="S6" s="225"/>
      <c r="T6" s="225"/>
      <c r="U6" s="225"/>
      <c r="V6" s="225"/>
      <c r="W6" s="225"/>
      <c r="X6" s="225"/>
      <c r="Y6" s="225"/>
      <c r="Z6" s="225"/>
      <c r="AA6" s="225"/>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row>
    <row r="7" spans="1:70" s="1" customFormat="1" ht="60" x14ac:dyDescent="0.25">
      <c r="A7" s="38" t="s">
        <v>18</v>
      </c>
      <c r="B7" s="5" t="s">
        <v>164</v>
      </c>
      <c r="C7" s="5" t="s">
        <v>165</v>
      </c>
      <c r="D7" s="323" t="s">
        <v>167</v>
      </c>
      <c r="E7" s="324"/>
      <c r="F7" s="8" t="s">
        <v>19</v>
      </c>
      <c r="G7" s="8" t="s">
        <v>57</v>
      </c>
      <c r="H7" s="56" t="s">
        <v>216</v>
      </c>
      <c r="I7" s="212">
        <v>0.65</v>
      </c>
      <c r="J7" s="213">
        <v>0.7</v>
      </c>
      <c r="K7" s="213">
        <v>0.7</v>
      </c>
      <c r="L7" s="231"/>
      <c r="M7" s="231"/>
      <c r="N7" s="231"/>
      <c r="O7" s="231"/>
      <c r="P7" s="231"/>
      <c r="Q7" s="231"/>
      <c r="R7" s="231"/>
      <c r="S7" s="231"/>
      <c r="T7" s="231"/>
      <c r="U7" s="231"/>
      <c r="V7" s="231"/>
      <c r="W7" s="231"/>
      <c r="X7" s="231"/>
      <c r="Y7" s="231"/>
      <c r="Z7" s="231"/>
      <c r="AA7" s="231"/>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row>
    <row r="8" spans="1:70" s="1" customFormat="1" ht="29.65" customHeight="1" x14ac:dyDescent="0.25">
      <c r="A8" s="37" t="s">
        <v>244</v>
      </c>
      <c r="B8" s="6" t="s">
        <v>245</v>
      </c>
      <c r="C8" s="6" t="s">
        <v>246</v>
      </c>
      <c r="D8" s="305" t="s">
        <v>247</v>
      </c>
      <c r="E8" s="306"/>
      <c r="F8" s="7" t="s">
        <v>19</v>
      </c>
      <c r="G8" s="7" t="s">
        <v>248</v>
      </c>
      <c r="H8" s="56" t="s">
        <v>249</v>
      </c>
      <c r="I8" s="209"/>
      <c r="J8" s="210"/>
      <c r="K8" s="210" t="s">
        <v>250</v>
      </c>
      <c r="L8" s="231"/>
      <c r="M8" s="231"/>
      <c r="N8" s="231"/>
      <c r="O8" s="231"/>
      <c r="P8" s="231"/>
      <c r="Q8" s="231"/>
      <c r="R8" s="231"/>
      <c r="S8" s="225"/>
      <c r="T8" s="225"/>
      <c r="U8" s="225"/>
      <c r="V8" s="225"/>
      <c r="W8" s="225"/>
      <c r="X8" s="225"/>
      <c r="Y8" s="225"/>
      <c r="Z8" s="225"/>
      <c r="AA8" s="225"/>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row>
    <row r="9" spans="1:70" s="1" customFormat="1" x14ac:dyDescent="0.25">
      <c r="A9" s="4"/>
      <c r="B9" s="39"/>
      <c r="C9" s="39"/>
      <c r="D9" s="39"/>
      <c r="E9" s="39"/>
      <c r="F9" s="39"/>
      <c r="G9" s="39"/>
      <c r="H9" s="39"/>
      <c r="I9" s="39"/>
      <c r="J9" s="39"/>
      <c r="K9" s="39"/>
      <c r="L9" s="39"/>
      <c r="M9" s="39"/>
      <c r="N9" s="39"/>
      <c r="O9" s="39"/>
      <c r="P9" s="39"/>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row>
    <row r="10" spans="1:70" s="1" customFormat="1" ht="48.75" customHeight="1" x14ac:dyDescent="0.35">
      <c r="A10" s="288" t="s">
        <v>206</v>
      </c>
      <c r="B10" s="288"/>
      <c r="C10" s="288"/>
      <c r="D10" s="288"/>
      <c r="E10" s="288"/>
      <c r="F10" s="288"/>
      <c r="G10" s="288"/>
      <c r="H10" s="207"/>
      <c r="I10" s="40"/>
      <c r="J10" s="40"/>
      <c r="K10" s="40"/>
      <c r="L10" s="40"/>
      <c r="M10" s="40"/>
      <c r="N10" s="40"/>
      <c r="O10" s="40"/>
      <c r="P10" s="40"/>
      <c r="Q10" s="41"/>
      <c r="R10" s="4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31"/>
      <c r="BA10" s="31"/>
      <c r="BB10" s="31"/>
      <c r="BC10" s="31"/>
      <c r="BD10" s="31"/>
      <c r="BE10" s="4"/>
      <c r="BF10" s="4"/>
      <c r="BG10" s="4"/>
      <c r="BH10" s="4"/>
    </row>
    <row r="11" spans="1:70" s="9" customFormat="1" ht="27.75" customHeight="1" x14ac:dyDescent="0.35">
      <c r="A11" s="42"/>
      <c r="B11" s="42"/>
      <c r="C11" s="42"/>
      <c r="D11" s="42"/>
      <c r="E11" s="43"/>
      <c r="F11" s="43"/>
      <c r="G11" s="43"/>
      <c r="H11" s="43"/>
      <c r="I11" s="43"/>
      <c r="J11" s="43"/>
      <c r="K11" s="43"/>
      <c r="L11" s="43"/>
      <c r="M11" s="43"/>
      <c r="N11" s="43"/>
      <c r="O11" s="43"/>
      <c r="P11" s="43"/>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C11" s="31"/>
      <c r="BD11" s="31"/>
      <c r="BE11" s="31"/>
      <c r="BF11" s="31"/>
      <c r="BG11" s="31"/>
      <c r="BH11" s="31"/>
    </row>
    <row r="12" spans="1:70" s="1" customFormat="1" ht="29.25" customHeight="1" outlineLevel="1" thickBot="1" x14ac:dyDescent="0.4">
      <c r="A12" s="25"/>
      <c r="B12" s="59" t="s">
        <v>7</v>
      </c>
      <c r="C12" s="60">
        <v>2018</v>
      </c>
      <c r="D12" s="61">
        <v>2019</v>
      </c>
      <c r="E12" s="171">
        <v>2020</v>
      </c>
      <c r="F12" s="33"/>
      <c r="G12" s="33"/>
      <c r="H12" s="33"/>
      <c r="I12" s="33"/>
      <c r="J12" s="33"/>
      <c r="K12" s="33"/>
      <c r="L12" s="33"/>
      <c r="M12" s="4"/>
      <c r="N12" s="4"/>
      <c r="O12" s="4"/>
      <c r="P12" s="318"/>
      <c r="Q12" s="318"/>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row>
    <row r="13" spans="1:70" s="1" customFormat="1" ht="23.85" customHeight="1" outlineLevel="1" x14ac:dyDescent="0.35">
      <c r="A13" s="4"/>
      <c r="B13" s="62" t="s">
        <v>25</v>
      </c>
      <c r="C13" s="63">
        <v>45550000</v>
      </c>
      <c r="D13" s="64">
        <v>57150000</v>
      </c>
      <c r="E13" s="172">
        <v>65000000</v>
      </c>
      <c r="F13" s="33"/>
      <c r="G13" s="33"/>
      <c r="H13" s="33"/>
      <c r="I13" s="33"/>
      <c r="J13" s="33"/>
      <c r="K13" s="33"/>
      <c r="L13" s="33"/>
      <c r="M13" s="4"/>
      <c r="N13" s="4"/>
      <c r="O13" s="24"/>
      <c r="P13" s="24"/>
      <c r="Q13" s="2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row>
    <row r="14" spans="1:70" s="1" customFormat="1" ht="23.85" customHeight="1" outlineLevel="1" x14ac:dyDescent="0.35">
      <c r="A14" s="25"/>
      <c r="B14" s="65" t="s">
        <v>23</v>
      </c>
      <c r="C14" s="66">
        <v>0.1</v>
      </c>
      <c r="D14" s="67">
        <v>0.1</v>
      </c>
      <c r="E14" s="173">
        <v>0.1</v>
      </c>
      <c r="F14" s="33"/>
      <c r="G14" s="33"/>
      <c r="H14" s="33"/>
      <c r="I14" s="33"/>
      <c r="J14" s="33"/>
      <c r="K14" s="33"/>
      <c r="L14" s="33"/>
      <c r="M14" s="33"/>
      <c r="N14" s="33"/>
      <c r="O14" s="33"/>
      <c r="P14" s="4"/>
      <c r="Q14" s="4"/>
      <c r="R14" s="24"/>
      <c r="S14" s="24"/>
      <c r="T14" s="2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row>
    <row r="15" spans="1:70" s="1" customFormat="1" ht="23.85" customHeight="1" outlineLevel="1" x14ac:dyDescent="0.35">
      <c r="A15" s="25"/>
      <c r="B15" s="65" t="s">
        <v>24</v>
      </c>
      <c r="C15" s="66">
        <v>0.9</v>
      </c>
      <c r="D15" s="67">
        <v>0.9</v>
      </c>
      <c r="E15" s="173">
        <v>0.9</v>
      </c>
      <c r="F15" s="33"/>
      <c r="G15" s="33"/>
      <c r="H15" s="33"/>
      <c r="I15" s="33"/>
      <c r="J15" s="33"/>
      <c r="K15" s="33"/>
      <c r="L15" s="33"/>
      <c r="M15" s="33"/>
      <c r="N15" s="33"/>
      <c r="O15" s="33"/>
      <c r="P15" s="4"/>
      <c r="Q15" s="4"/>
      <c r="R15" s="24"/>
      <c r="S15" s="24"/>
      <c r="T15" s="2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row>
    <row r="16" spans="1:70" s="1" customFormat="1" ht="19.5" customHeight="1" outlineLevel="1" x14ac:dyDescent="0.35">
      <c r="A16" s="25"/>
      <c r="B16" s="2"/>
      <c r="C16" s="2"/>
      <c r="D16" s="33"/>
      <c r="E16" s="33"/>
      <c r="F16" s="33"/>
      <c r="G16" s="33"/>
      <c r="H16" s="33"/>
      <c r="I16" s="33"/>
      <c r="J16" s="33"/>
      <c r="K16" s="33"/>
      <c r="L16" s="33"/>
      <c r="M16" s="33"/>
      <c r="N16" s="33"/>
      <c r="O16" s="33"/>
      <c r="P16" s="33"/>
      <c r="Q16" s="33"/>
      <c r="R16" s="4"/>
      <c r="S16" s="4"/>
      <c r="T16" s="44" t="s">
        <v>36</v>
      </c>
      <c r="U16" s="205"/>
      <c r="V16" s="205"/>
      <c r="W16" s="205"/>
      <c r="X16" s="205"/>
      <c r="Y16" s="205"/>
      <c r="Z16" s="205"/>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row>
    <row r="17" spans="1:70" ht="23.25" outlineLevel="1" x14ac:dyDescent="0.35">
      <c r="A17" s="295" t="s">
        <v>145</v>
      </c>
      <c r="B17" s="295"/>
      <c r="C17" s="295"/>
      <c r="D17" s="295"/>
      <c r="E17" s="295"/>
      <c r="F17" s="295"/>
      <c r="G17" s="296"/>
      <c r="H17" s="326" t="s">
        <v>62</v>
      </c>
      <c r="I17" s="326"/>
      <c r="J17" s="326"/>
      <c r="K17" s="326"/>
      <c r="L17" s="314"/>
      <c r="M17" s="314"/>
      <c r="N17" s="314"/>
      <c r="O17" s="314"/>
      <c r="P17" s="327"/>
      <c r="Q17" s="327"/>
      <c r="R17" s="327"/>
      <c r="S17" s="327"/>
      <c r="T17" s="314"/>
      <c r="U17" s="314"/>
      <c r="V17" s="314"/>
      <c r="W17" s="314"/>
      <c r="X17" s="327"/>
      <c r="Y17" s="327"/>
      <c r="Z17" s="327"/>
      <c r="AA17" s="327"/>
      <c r="AB17" s="232"/>
      <c r="AC17" s="234"/>
      <c r="AD17" s="329" t="s">
        <v>9</v>
      </c>
      <c r="AE17" s="328"/>
      <c r="AF17" s="328"/>
      <c r="AG17" s="328"/>
      <c r="AH17" s="328"/>
      <c r="AI17" s="328" t="s">
        <v>14</v>
      </c>
      <c r="AJ17" s="328"/>
      <c r="AK17" s="328"/>
      <c r="AL17" s="328"/>
      <c r="AM17" s="328"/>
      <c r="AN17" s="328" t="s">
        <v>22</v>
      </c>
      <c r="AO17" s="328"/>
      <c r="AP17" s="328"/>
      <c r="AQ17" s="328"/>
      <c r="AR17" s="328"/>
      <c r="AS17" s="328" t="s">
        <v>11</v>
      </c>
      <c r="AT17" s="328"/>
      <c r="AU17" s="328"/>
      <c r="AV17" s="328"/>
      <c r="AW17" s="328"/>
      <c r="AX17" s="328" t="s">
        <v>12</v>
      </c>
      <c r="AY17" s="328"/>
      <c r="AZ17" s="328"/>
      <c r="BA17" s="328"/>
      <c r="BB17" s="328"/>
      <c r="BC17" s="328" t="s">
        <v>10</v>
      </c>
      <c r="BD17" s="328"/>
      <c r="BE17" s="328"/>
      <c r="BF17" s="328"/>
      <c r="BG17" s="328"/>
      <c r="BH17" s="328" t="s">
        <v>15</v>
      </c>
      <c r="BI17" s="328"/>
      <c r="BJ17" s="328"/>
      <c r="BK17" s="328"/>
      <c r="BL17" s="328"/>
      <c r="BM17" s="328" t="s">
        <v>13</v>
      </c>
      <c r="BN17" s="328"/>
      <c r="BO17" s="328"/>
      <c r="BP17" s="328"/>
      <c r="BQ17" s="328"/>
      <c r="BR17" s="25"/>
    </row>
    <row r="18" spans="1:70" ht="29.85" customHeight="1" outlineLevel="1" thickBot="1" x14ac:dyDescent="0.4">
      <c r="A18" s="35" t="s">
        <v>4</v>
      </c>
      <c r="B18" s="14" t="s">
        <v>6</v>
      </c>
      <c r="C18" s="14" t="s">
        <v>3</v>
      </c>
      <c r="D18" s="301" t="s">
        <v>52</v>
      </c>
      <c r="E18" s="302"/>
      <c r="F18" s="15" t="s">
        <v>8</v>
      </c>
      <c r="G18" s="15" t="s">
        <v>0</v>
      </c>
      <c r="H18" s="215" t="s">
        <v>214</v>
      </c>
      <c r="I18" s="12" t="s">
        <v>35</v>
      </c>
      <c r="J18" s="19" t="s">
        <v>160</v>
      </c>
      <c r="K18" s="216" t="s">
        <v>50</v>
      </c>
      <c r="L18" s="227"/>
      <c r="M18" s="227"/>
      <c r="N18" s="227"/>
      <c r="O18" s="227"/>
      <c r="P18" s="227"/>
      <c r="Q18" s="227"/>
      <c r="R18" s="227"/>
      <c r="S18" s="227"/>
      <c r="T18" s="227"/>
      <c r="U18" s="227"/>
      <c r="V18" s="227"/>
      <c r="W18" s="227"/>
      <c r="X18" s="227"/>
      <c r="Y18" s="227"/>
      <c r="Z18" s="227"/>
      <c r="AA18" s="227"/>
      <c r="AB18" s="232"/>
      <c r="AC18" s="234"/>
      <c r="AD18" s="236" t="s">
        <v>20</v>
      </c>
      <c r="AE18" s="217" t="s">
        <v>28</v>
      </c>
      <c r="AF18" s="217" t="s">
        <v>27</v>
      </c>
      <c r="AG18" s="217" t="s">
        <v>21</v>
      </c>
      <c r="AH18" s="218" t="s">
        <v>215</v>
      </c>
      <c r="AI18" s="217" t="s">
        <v>20</v>
      </c>
      <c r="AJ18" s="217" t="s">
        <v>28</v>
      </c>
      <c r="AK18" s="217" t="s">
        <v>27</v>
      </c>
      <c r="AL18" s="217" t="s">
        <v>21</v>
      </c>
      <c r="AM18" s="218" t="s">
        <v>215</v>
      </c>
      <c r="AN18" s="217" t="s">
        <v>20</v>
      </c>
      <c r="AO18" s="217" t="s">
        <v>28</v>
      </c>
      <c r="AP18" s="217" t="s">
        <v>27</v>
      </c>
      <c r="AQ18" s="217" t="s">
        <v>21</v>
      </c>
      <c r="AR18" s="218" t="s">
        <v>215</v>
      </c>
      <c r="AS18" s="217" t="s">
        <v>20</v>
      </c>
      <c r="AT18" s="217" t="s">
        <v>28</v>
      </c>
      <c r="AU18" s="217" t="s">
        <v>27</v>
      </c>
      <c r="AV18" s="217" t="s">
        <v>21</v>
      </c>
      <c r="AW18" s="218" t="s">
        <v>215</v>
      </c>
      <c r="AX18" s="217" t="s">
        <v>20</v>
      </c>
      <c r="AY18" s="217" t="s">
        <v>28</v>
      </c>
      <c r="AZ18" s="217" t="s">
        <v>27</v>
      </c>
      <c r="BA18" s="217" t="s">
        <v>21</v>
      </c>
      <c r="BB18" s="218" t="s">
        <v>215</v>
      </c>
      <c r="BC18" s="217" t="s">
        <v>20</v>
      </c>
      <c r="BD18" s="217" t="s">
        <v>28</v>
      </c>
      <c r="BE18" s="217" t="s">
        <v>27</v>
      </c>
      <c r="BF18" s="217" t="s">
        <v>21</v>
      </c>
      <c r="BG18" s="218" t="s">
        <v>215</v>
      </c>
      <c r="BH18" s="217" t="s">
        <v>20</v>
      </c>
      <c r="BI18" s="217" t="s">
        <v>28</v>
      </c>
      <c r="BJ18" s="217" t="s">
        <v>27</v>
      </c>
      <c r="BK18" s="217" t="s">
        <v>21</v>
      </c>
      <c r="BL18" s="218" t="s">
        <v>215</v>
      </c>
      <c r="BM18" s="217" t="s">
        <v>20</v>
      </c>
      <c r="BN18" s="217" t="s">
        <v>28</v>
      </c>
      <c r="BO18" s="217" t="s">
        <v>27</v>
      </c>
      <c r="BP18" s="217" t="s">
        <v>21</v>
      </c>
      <c r="BQ18" s="218" t="s">
        <v>215</v>
      </c>
      <c r="BR18" s="25"/>
    </row>
    <row r="19" spans="1:70" ht="47.25" customHeight="1" outlineLevel="1" x14ac:dyDescent="0.35">
      <c r="A19" s="36" t="s">
        <v>16</v>
      </c>
      <c r="B19" s="5" t="s">
        <v>210</v>
      </c>
      <c r="C19" s="5" t="s">
        <v>212</v>
      </c>
      <c r="D19" s="204" t="s">
        <v>225</v>
      </c>
      <c r="E19" s="199"/>
      <c r="F19" s="5" t="s">
        <v>199</v>
      </c>
      <c r="G19" s="5" t="s">
        <v>61</v>
      </c>
      <c r="H19" s="219">
        <v>97</v>
      </c>
      <c r="I19" s="220">
        <v>150</v>
      </c>
      <c r="J19" s="16">
        <v>175</v>
      </c>
      <c r="K19" s="265">
        <v>200</v>
      </c>
      <c r="L19" s="228"/>
      <c r="M19" s="229"/>
      <c r="N19" s="230"/>
      <c r="O19" s="230"/>
      <c r="P19" s="228"/>
      <c r="Q19" s="230"/>
      <c r="R19" s="230"/>
      <c r="S19" s="230"/>
      <c r="T19" s="228"/>
      <c r="U19" s="230"/>
      <c r="V19" s="230"/>
      <c r="W19" s="230"/>
      <c r="X19" s="228"/>
      <c r="Y19" s="230"/>
      <c r="Z19" s="230"/>
      <c r="AA19" s="230"/>
      <c r="AB19" s="232"/>
      <c r="AC19" s="225"/>
      <c r="AD19" s="237">
        <f>Q34*AM24</f>
        <v>0</v>
      </c>
      <c r="AE19" s="221">
        <f>R34*AM24</f>
        <v>0</v>
      </c>
      <c r="AF19" s="221">
        <f>S34*AM24</f>
        <v>0</v>
      </c>
      <c r="AG19" s="221">
        <f>T34*AM24</f>
        <v>0</v>
      </c>
      <c r="AH19" s="222">
        <f>4935*0.063689</f>
        <v>314.30521499999998</v>
      </c>
      <c r="AI19" s="223">
        <f>Q34*AM25</f>
        <v>0</v>
      </c>
      <c r="AJ19" s="223">
        <f>R34*AM25</f>
        <v>0</v>
      </c>
      <c r="AK19" s="223">
        <f>AM25*S34</f>
        <v>0</v>
      </c>
      <c r="AL19" s="223">
        <f>AM25*T34</f>
        <v>0</v>
      </c>
      <c r="AM19" s="222">
        <f>4935*0.29445</f>
        <v>1453.1107500000001</v>
      </c>
      <c r="AN19" s="223">
        <f>AM27*Q34</f>
        <v>0</v>
      </c>
      <c r="AO19" s="223">
        <f>AM27*R34</f>
        <v>0</v>
      </c>
      <c r="AP19" s="223">
        <f>AM27*S34</f>
        <v>0</v>
      </c>
      <c r="AQ19" s="223">
        <f>AM27*T34</f>
        <v>0</v>
      </c>
      <c r="AR19" s="222">
        <f>4935*0.081885</f>
        <v>404.10247499999997</v>
      </c>
      <c r="AS19" s="223">
        <f>AM26*Q34</f>
        <v>0</v>
      </c>
      <c r="AT19" s="223">
        <f>AM26*R34</f>
        <v>0</v>
      </c>
      <c r="AU19" s="223">
        <f>S34*AM26</f>
        <v>0</v>
      </c>
      <c r="AV19" s="223">
        <f>AM26*T34</f>
        <v>0</v>
      </c>
      <c r="AW19" s="222">
        <f>4935*0.0008271</f>
        <v>4.0817385000000002</v>
      </c>
      <c r="AX19" s="223">
        <f>AM28*Q34</f>
        <v>0</v>
      </c>
      <c r="AY19" s="223">
        <f>AM28*R34</f>
        <v>0</v>
      </c>
      <c r="AZ19" s="223">
        <f>AM28*S34</f>
        <v>0</v>
      </c>
      <c r="BA19" s="223">
        <f>AM28*T34</f>
        <v>0</v>
      </c>
      <c r="BB19" s="222">
        <f>4935*0.45244</f>
        <v>2232.7914000000001</v>
      </c>
      <c r="BC19" s="223">
        <f>AM29*Q34</f>
        <v>0</v>
      </c>
      <c r="BD19" s="223">
        <f>AM29*R34</f>
        <v>0</v>
      </c>
      <c r="BE19" s="223">
        <f>AM29*S34</f>
        <v>0</v>
      </c>
      <c r="BF19" s="223">
        <f>AM29*T34</f>
        <v>0</v>
      </c>
      <c r="BG19" s="222">
        <f>4935*0.032258</f>
        <v>159.19323</v>
      </c>
      <c r="BH19" s="223">
        <f>AM30*Q34</f>
        <v>0</v>
      </c>
      <c r="BI19" s="223">
        <f>AM30*R34</f>
        <v>0</v>
      </c>
      <c r="BJ19" s="223">
        <f>AM30*S34</f>
        <v>0</v>
      </c>
      <c r="BK19" s="223">
        <f>AM30*T34</f>
        <v>0</v>
      </c>
      <c r="BL19" s="222">
        <f>4935*0.041356</f>
        <v>204.09186</v>
      </c>
      <c r="BM19" s="223">
        <f>AM31*Q34</f>
        <v>0</v>
      </c>
      <c r="BN19" s="223">
        <f>AM31*R34</f>
        <v>0</v>
      </c>
      <c r="BO19" s="223">
        <f>AM31*S34</f>
        <v>0</v>
      </c>
      <c r="BP19" s="223">
        <f>AM31*T34</f>
        <v>0</v>
      </c>
      <c r="BQ19" s="222">
        <f>4935*0.033085</f>
        <v>163.27447500000002</v>
      </c>
      <c r="BR19" s="4"/>
    </row>
    <row r="20" spans="1:70" ht="21" outlineLevel="1" x14ac:dyDescent="0.35">
      <c r="A20" s="23" t="s">
        <v>54</v>
      </c>
      <c r="B20" s="23"/>
      <c r="C20" s="23"/>
      <c r="D20" s="23"/>
      <c r="E20" s="23"/>
      <c r="F20" s="23"/>
      <c r="G20" s="23"/>
      <c r="H20" s="239"/>
      <c r="I20" s="73"/>
      <c r="J20" s="73"/>
      <c r="K20" s="73"/>
      <c r="L20" s="73"/>
      <c r="M20" s="233"/>
      <c r="N20" s="238"/>
      <c r="O20" s="238"/>
      <c r="P20" s="238"/>
      <c r="Q20" s="238"/>
      <c r="R20" s="238"/>
      <c r="S20" s="234"/>
      <c r="T20" s="234"/>
      <c r="U20" s="317"/>
      <c r="V20" s="317"/>
      <c r="W20" s="317"/>
      <c r="X20" s="317"/>
      <c r="Y20" s="317"/>
      <c r="Z20" s="317"/>
      <c r="AA20" s="317"/>
      <c r="AB20" s="317"/>
      <c r="AC20" s="317"/>
      <c r="AD20" s="317"/>
      <c r="AE20" s="307"/>
      <c r="AF20" s="307"/>
      <c r="AG20" s="307"/>
      <c r="AH20" s="307"/>
      <c r="AI20" s="307"/>
      <c r="AJ20" s="307"/>
      <c r="AK20" s="307"/>
      <c r="AL20" s="307"/>
      <c r="AM20" s="307"/>
      <c r="AN20" s="307"/>
      <c r="AO20" s="307"/>
      <c r="AP20" s="307"/>
      <c r="AQ20" s="307"/>
      <c r="AR20" s="307"/>
      <c r="AS20" s="307"/>
      <c r="AT20" s="307"/>
      <c r="AU20" s="307"/>
      <c r="AV20" s="307"/>
      <c r="AW20" s="307"/>
      <c r="AX20" s="307"/>
      <c r="AY20" s="307"/>
      <c r="AZ20" s="307"/>
      <c r="BA20" s="307"/>
      <c r="BB20" s="307"/>
      <c r="BC20" s="307"/>
      <c r="BD20" s="307"/>
      <c r="BE20" s="307"/>
      <c r="BF20" s="307"/>
      <c r="BG20" s="307"/>
      <c r="BH20" s="307"/>
      <c r="BI20" s="32"/>
    </row>
    <row r="21" spans="1:70" outlineLevel="1" x14ac:dyDescent="0.25">
      <c r="A21" s="286" t="s">
        <v>63</v>
      </c>
      <c r="B21" s="287"/>
      <c r="C21" s="287"/>
      <c r="D21" s="287"/>
      <c r="E21" s="287"/>
      <c r="F21" s="287"/>
      <c r="G21" s="287"/>
      <c r="H21" s="200"/>
      <c r="I21" s="75"/>
      <c r="J21" s="75"/>
      <c r="K21" s="75"/>
      <c r="L21" s="25"/>
      <c r="M21" s="25"/>
      <c r="N21" s="25"/>
      <c r="O21" s="25"/>
      <c r="P21" s="25"/>
      <c r="Q21" s="25"/>
      <c r="R21" s="70"/>
      <c r="S21" s="71"/>
      <c r="T21" s="71"/>
      <c r="U21" s="71"/>
      <c r="V21" s="71"/>
      <c r="W21" s="71"/>
      <c r="X21" s="71"/>
      <c r="Y21" s="71"/>
      <c r="Z21" s="71"/>
      <c r="AA21" s="71"/>
      <c r="AB21" s="71"/>
      <c r="AC21" s="71"/>
      <c r="AD21" s="71"/>
      <c r="AE21" s="71"/>
      <c r="AF21" s="71"/>
      <c r="AG21" s="71"/>
      <c r="AH21" s="71"/>
      <c r="AI21" s="71"/>
      <c r="AJ21" s="71"/>
      <c r="AK21" s="71"/>
      <c r="AL21" s="71"/>
      <c r="AM21" s="71"/>
      <c r="AN21" s="71"/>
      <c r="AO21" s="71"/>
      <c r="AP21" s="71"/>
      <c r="AQ21" s="71"/>
      <c r="AR21" s="71"/>
      <c r="AS21" s="71"/>
      <c r="AT21" s="71"/>
      <c r="AU21" s="71"/>
      <c r="AV21" s="71"/>
      <c r="AW21" s="71"/>
      <c r="AX21" s="71"/>
      <c r="AY21" s="71"/>
      <c r="AZ21" s="71"/>
      <c r="BA21" s="71"/>
      <c r="BB21" s="32"/>
    </row>
    <row r="22" spans="1:70" outlineLevel="1" x14ac:dyDescent="0.25">
      <c r="A22" s="308" t="s">
        <v>213</v>
      </c>
      <c r="B22" s="309"/>
      <c r="C22" s="309"/>
      <c r="D22" s="309"/>
      <c r="E22" s="309"/>
      <c r="F22" s="309"/>
      <c r="G22" s="309"/>
      <c r="H22" s="203"/>
      <c r="I22" s="74"/>
      <c r="J22" s="74"/>
      <c r="K22" s="74"/>
      <c r="L22" s="25"/>
      <c r="M22" s="25"/>
      <c r="N22" s="25"/>
      <c r="O22" s="25"/>
      <c r="P22" s="25"/>
      <c r="Q22" s="25"/>
      <c r="R22" s="70"/>
      <c r="S22" s="72"/>
      <c r="T22" s="72"/>
      <c r="U22" s="72"/>
      <c r="V22" s="72"/>
      <c r="W22" s="72"/>
      <c r="X22" s="72"/>
      <c r="Y22" s="72"/>
      <c r="Z22" s="72"/>
      <c r="AA22" s="72"/>
      <c r="AB22" s="72"/>
      <c r="AC22" s="72"/>
      <c r="AD22" s="72"/>
      <c r="AE22" s="72"/>
      <c r="AF22" s="72"/>
      <c r="AG22" s="72"/>
      <c r="AH22" s="72"/>
      <c r="AI22" s="72"/>
      <c r="AJ22" s="72"/>
      <c r="AK22" s="72"/>
      <c r="AL22" s="72"/>
      <c r="AM22" s="72"/>
      <c r="AN22" s="72"/>
      <c r="AO22" s="72"/>
      <c r="AP22" s="72"/>
      <c r="AQ22" s="72"/>
      <c r="AR22" s="72"/>
      <c r="AS22" s="72"/>
      <c r="AT22" s="72"/>
      <c r="AU22" s="72"/>
      <c r="AV22" s="72"/>
      <c r="AW22" s="72"/>
      <c r="AX22" s="72"/>
      <c r="AY22" s="72"/>
      <c r="AZ22" s="72"/>
      <c r="BA22" s="72"/>
      <c r="BB22" s="32"/>
    </row>
    <row r="23" spans="1:70" outlineLevel="1" x14ac:dyDescent="0.25">
      <c r="A23" s="286" t="s">
        <v>139</v>
      </c>
      <c r="B23" s="287"/>
      <c r="C23" s="287"/>
      <c r="D23" s="287"/>
      <c r="E23" s="287"/>
      <c r="F23" s="287"/>
      <c r="G23" s="287"/>
      <c r="H23" s="200"/>
      <c r="I23" s="74"/>
      <c r="J23" s="74"/>
      <c r="K23" s="74"/>
      <c r="L23" s="25"/>
      <c r="M23" s="25"/>
      <c r="N23" s="25"/>
      <c r="O23" s="25"/>
      <c r="P23" s="25"/>
      <c r="Q23" s="25"/>
      <c r="R23" s="70"/>
      <c r="S23" s="72"/>
      <c r="T23" s="72"/>
      <c r="U23" s="72"/>
      <c r="V23" s="72"/>
      <c r="W23" s="72"/>
      <c r="X23" s="72"/>
      <c r="Y23" s="72"/>
      <c r="Z23" s="72"/>
      <c r="AA23" s="72"/>
      <c r="AB23" s="72"/>
      <c r="AC23" s="72"/>
      <c r="AD23" s="72"/>
      <c r="AE23" s="72"/>
      <c r="AF23" s="72"/>
      <c r="AG23" s="72"/>
      <c r="AH23" s="72"/>
      <c r="AI23" s="72"/>
      <c r="AJ23" s="72"/>
      <c r="AK23" s="72"/>
      <c r="AL23" s="72"/>
      <c r="AM23" s="72"/>
      <c r="AN23" s="72"/>
      <c r="AO23" s="72"/>
      <c r="AP23" s="72"/>
      <c r="AQ23" s="72"/>
      <c r="AR23" s="72"/>
      <c r="AS23" s="72"/>
      <c r="AT23" s="72"/>
      <c r="AU23" s="72"/>
      <c r="AV23" s="72"/>
      <c r="AW23" s="72"/>
      <c r="AX23" s="72"/>
      <c r="AY23" s="72"/>
      <c r="AZ23" s="72"/>
      <c r="BA23" s="72"/>
      <c r="BB23" s="32"/>
    </row>
    <row r="24" spans="1:70" outlineLevel="1" x14ac:dyDescent="0.25">
      <c r="A24" s="309" t="s">
        <v>64</v>
      </c>
      <c r="B24" s="309"/>
      <c r="C24" s="309"/>
      <c r="D24" s="309"/>
      <c r="E24" s="309"/>
      <c r="F24" s="309"/>
      <c r="G24" s="309"/>
      <c r="H24" s="203"/>
      <c r="I24" s="74"/>
      <c r="J24" s="74"/>
      <c r="K24" s="74"/>
      <c r="L24" s="25"/>
      <c r="M24" s="25"/>
      <c r="N24" s="25"/>
      <c r="O24" s="25"/>
      <c r="P24" s="25"/>
      <c r="Q24" s="25"/>
      <c r="R24" s="70"/>
      <c r="S24" s="72"/>
      <c r="T24" s="72"/>
      <c r="U24" s="72"/>
      <c r="V24" s="72"/>
      <c r="W24" s="72"/>
      <c r="X24" s="72"/>
      <c r="Y24" s="72"/>
      <c r="Z24" s="72"/>
      <c r="AA24" s="72"/>
      <c r="AB24" s="72"/>
      <c r="AC24" s="72"/>
      <c r="AD24" s="72"/>
      <c r="AE24" s="72"/>
      <c r="AF24" s="72"/>
      <c r="AG24" s="72"/>
      <c r="AH24" s="72"/>
      <c r="AI24" s="72"/>
      <c r="AJ24" s="72"/>
      <c r="AK24" s="72"/>
      <c r="AL24" s="72"/>
      <c r="AM24" s="72"/>
      <c r="AN24" s="72"/>
      <c r="AO24" s="72"/>
      <c r="AP24" s="72"/>
      <c r="AQ24" s="72"/>
      <c r="AR24" s="72"/>
      <c r="AS24" s="72"/>
      <c r="AT24" s="72"/>
      <c r="AU24" s="72"/>
      <c r="AV24" s="72"/>
      <c r="AW24" s="72"/>
      <c r="AX24" s="72"/>
      <c r="AY24" s="72"/>
      <c r="AZ24" s="72"/>
      <c r="BA24" s="72"/>
      <c r="BB24" s="32"/>
    </row>
    <row r="25" spans="1:70" ht="18.75" customHeight="1" outlineLevel="1" x14ac:dyDescent="0.25">
      <c r="A25" s="287" t="s">
        <v>65</v>
      </c>
      <c r="B25" s="287"/>
      <c r="C25" s="287"/>
      <c r="D25" s="287"/>
      <c r="E25" s="287"/>
      <c r="F25" s="287"/>
      <c r="G25" s="287"/>
      <c r="H25" s="200"/>
      <c r="I25" s="74"/>
      <c r="J25" s="74"/>
      <c r="K25" s="74"/>
      <c r="L25" s="25"/>
      <c r="M25" s="25"/>
      <c r="N25" s="25"/>
      <c r="O25" s="25"/>
      <c r="P25" s="25"/>
      <c r="Q25" s="25"/>
      <c r="R25" s="70"/>
      <c r="S25" s="72"/>
      <c r="T25" s="72"/>
      <c r="U25" s="72"/>
      <c r="V25" s="72"/>
      <c r="W25" s="72"/>
      <c r="X25" s="72"/>
      <c r="Y25" s="72"/>
      <c r="Z25" s="72"/>
      <c r="AA25" s="72"/>
      <c r="AB25" s="72"/>
      <c r="AC25" s="72"/>
      <c r="AD25" s="72"/>
      <c r="AE25" s="72"/>
      <c r="AF25" s="72"/>
      <c r="AG25" s="72"/>
      <c r="AH25" s="72"/>
      <c r="AI25" s="72"/>
      <c r="AJ25" s="72"/>
      <c r="AK25" s="72"/>
      <c r="AL25" s="72"/>
      <c r="AM25" s="72"/>
      <c r="AN25" s="72"/>
      <c r="AO25" s="72"/>
      <c r="AP25" s="72"/>
      <c r="AQ25" s="72"/>
      <c r="AR25" s="72"/>
      <c r="AS25" s="72"/>
      <c r="AT25" s="72"/>
      <c r="AU25" s="72"/>
      <c r="AV25" s="72"/>
      <c r="AW25" s="72"/>
      <c r="AX25" s="72"/>
      <c r="AY25" s="72"/>
      <c r="AZ25" s="72"/>
      <c r="BA25" s="72"/>
      <c r="BB25" s="32"/>
    </row>
    <row r="26" spans="1:70" ht="18.75" customHeight="1" outlineLevel="1" x14ac:dyDescent="0.25">
      <c r="A26" s="168"/>
      <c r="B26" s="168"/>
      <c r="C26" s="168"/>
      <c r="D26" s="168"/>
      <c r="E26" s="168"/>
      <c r="F26" s="168"/>
      <c r="G26" s="168"/>
      <c r="H26" s="200"/>
      <c r="I26" s="74"/>
      <c r="J26" s="74"/>
      <c r="K26" s="74"/>
      <c r="L26" s="25"/>
      <c r="M26" s="25"/>
      <c r="N26" s="25"/>
      <c r="O26" s="25"/>
      <c r="P26" s="25"/>
      <c r="Q26" s="25"/>
      <c r="R26" s="70"/>
      <c r="S26" s="72"/>
      <c r="T26" s="72"/>
      <c r="U26" s="72"/>
      <c r="V26" s="72"/>
      <c r="W26" s="72"/>
      <c r="X26" s="72"/>
      <c r="Y26" s="72"/>
      <c r="Z26" s="72"/>
      <c r="AA26" s="72"/>
      <c r="AB26" s="72"/>
      <c r="AC26" s="72"/>
      <c r="AD26" s="72"/>
      <c r="AE26" s="72"/>
      <c r="AF26" s="72"/>
      <c r="AG26" s="72"/>
      <c r="AH26" s="72"/>
      <c r="AI26" s="72"/>
      <c r="AJ26" s="72"/>
      <c r="AK26" s="72"/>
      <c r="AL26" s="72"/>
      <c r="AM26" s="72"/>
      <c r="AN26" s="72"/>
      <c r="AO26" s="72"/>
      <c r="AP26" s="72"/>
      <c r="AQ26" s="72"/>
      <c r="AR26" s="72"/>
      <c r="AS26" s="72"/>
      <c r="AT26" s="72"/>
      <c r="AU26" s="72"/>
      <c r="AV26" s="72"/>
      <c r="AW26" s="72"/>
      <c r="AX26" s="72"/>
      <c r="AY26" s="72"/>
      <c r="AZ26" s="72"/>
      <c r="BA26" s="72"/>
      <c r="BB26" s="32"/>
    </row>
    <row r="27" spans="1:70" s="1" customFormat="1" ht="27.75" customHeight="1" x14ac:dyDescent="0.35">
      <c r="A27" s="288" t="s">
        <v>204</v>
      </c>
      <c r="B27" s="288"/>
      <c r="C27" s="288"/>
      <c r="D27" s="288"/>
      <c r="E27" s="40"/>
      <c r="F27" s="40"/>
      <c r="G27" s="40"/>
      <c r="H27" s="40"/>
      <c r="I27" s="40"/>
      <c r="J27" s="40"/>
      <c r="K27" s="40"/>
      <c r="L27" s="40"/>
      <c r="M27" s="40"/>
      <c r="N27" s="40"/>
      <c r="O27" s="40"/>
      <c r="P27" s="40"/>
      <c r="Q27" s="41"/>
      <c r="R27" s="4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4"/>
      <c r="BF27" s="4"/>
      <c r="BG27" s="4"/>
      <c r="BH27" s="4"/>
    </row>
    <row r="28" spans="1:70" s="9" customFormat="1" ht="27.75" customHeight="1" x14ac:dyDescent="0.35">
      <c r="A28" s="42"/>
      <c r="B28" s="42"/>
      <c r="C28" s="42"/>
      <c r="D28" s="42"/>
      <c r="E28" s="43"/>
      <c r="F28" s="43"/>
      <c r="G28" s="43"/>
      <c r="H28" s="43"/>
      <c r="I28" s="43"/>
      <c r="J28" s="43"/>
      <c r="K28" s="43"/>
      <c r="L28" s="43"/>
      <c r="M28" s="43"/>
      <c r="N28" s="43"/>
      <c r="O28" s="43"/>
      <c r="P28" s="43"/>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row>
    <row r="29" spans="1:70" s="1" customFormat="1" ht="29.25" customHeight="1" outlineLevel="1" thickBot="1" x14ac:dyDescent="0.4">
      <c r="A29" s="25"/>
      <c r="B29" s="59" t="s">
        <v>7</v>
      </c>
      <c r="C29" s="60" t="s">
        <v>38</v>
      </c>
      <c r="D29" s="61">
        <v>2018</v>
      </c>
      <c r="E29" s="171">
        <v>2020</v>
      </c>
      <c r="F29" s="33"/>
      <c r="G29" s="33"/>
      <c r="H29" s="33"/>
      <c r="I29" s="33"/>
      <c r="J29" s="33"/>
      <c r="K29" s="33"/>
      <c r="L29" s="33"/>
      <c r="M29" s="4"/>
      <c r="N29" s="4"/>
      <c r="O29" s="4"/>
      <c r="P29" s="318"/>
      <c r="Q29" s="318"/>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row>
    <row r="30" spans="1:70" s="1" customFormat="1" ht="23.85" customHeight="1" outlineLevel="1" x14ac:dyDescent="0.35">
      <c r="A30" s="4"/>
      <c r="B30" s="62" t="s">
        <v>25</v>
      </c>
      <c r="C30" s="194">
        <v>35000000</v>
      </c>
      <c r="D30" s="64">
        <f>C30</f>
        <v>35000000</v>
      </c>
      <c r="E30" s="172">
        <f>C30</f>
        <v>35000000</v>
      </c>
      <c r="F30" s="33"/>
      <c r="G30" s="33"/>
      <c r="H30" s="33"/>
      <c r="I30" s="33"/>
      <c r="J30" s="33"/>
      <c r="K30" s="33"/>
      <c r="L30" s="33"/>
      <c r="M30" s="4"/>
      <c r="N30" s="4"/>
      <c r="O30" s="24"/>
      <c r="P30" s="24"/>
      <c r="Q30" s="2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row>
    <row r="31" spans="1:70" s="1" customFormat="1" ht="23.85" customHeight="1" outlineLevel="1" x14ac:dyDescent="0.35">
      <c r="A31" s="25"/>
      <c r="B31" s="65" t="s">
        <v>23</v>
      </c>
      <c r="C31" s="66">
        <v>0.1</v>
      </c>
      <c r="D31" s="67">
        <v>0.1</v>
      </c>
      <c r="E31" s="173">
        <v>0.1</v>
      </c>
      <c r="F31" s="33"/>
      <c r="G31" s="33"/>
      <c r="H31" s="33"/>
      <c r="I31" s="33"/>
      <c r="J31" s="33"/>
      <c r="K31" s="33"/>
      <c r="L31" s="33"/>
      <c r="M31" s="33"/>
      <c r="N31" s="33"/>
      <c r="O31" s="33"/>
      <c r="P31" s="4"/>
      <c r="Q31" s="4"/>
      <c r="R31" s="24"/>
      <c r="S31" s="24"/>
      <c r="T31" s="2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row>
    <row r="32" spans="1:70" s="1" customFormat="1" ht="23.85" customHeight="1" outlineLevel="1" x14ac:dyDescent="0.35">
      <c r="A32" s="25"/>
      <c r="B32" s="65" t="s">
        <v>24</v>
      </c>
      <c r="C32" s="66">
        <v>0.9</v>
      </c>
      <c r="D32" s="67">
        <v>0.9</v>
      </c>
      <c r="E32" s="173">
        <v>0.9</v>
      </c>
      <c r="F32" s="33"/>
      <c r="G32" s="33"/>
      <c r="H32" s="33"/>
      <c r="I32" s="33"/>
      <c r="J32" s="33"/>
      <c r="K32" s="33"/>
      <c r="L32" s="33"/>
      <c r="M32" s="33"/>
      <c r="N32" s="33"/>
      <c r="O32" s="33"/>
      <c r="P32" s="4"/>
      <c r="Q32" s="4"/>
      <c r="R32" s="24"/>
      <c r="S32" s="24"/>
      <c r="T32" s="2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row>
    <row r="33" spans="1:65" s="1" customFormat="1" ht="19.5" customHeight="1" outlineLevel="1" x14ac:dyDescent="0.35">
      <c r="A33" s="25"/>
      <c r="B33" s="2"/>
      <c r="C33" s="2"/>
      <c r="D33" s="33"/>
      <c r="E33" s="33"/>
      <c r="F33" s="33"/>
      <c r="G33" s="33"/>
      <c r="H33" s="33"/>
      <c r="I33" s="33"/>
      <c r="J33" s="33"/>
      <c r="K33" s="33"/>
      <c r="L33" s="33"/>
      <c r="M33" s="33"/>
      <c r="N33" s="33"/>
      <c r="O33" s="33"/>
      <c r="P33" s="33"/>
      <c r="Q33" s="33"/>
      <c r="R33" s="4"/>
      <c r="S33" s="4"/>
      <c r="T33" s="44" t="s">
        <v>36</v>
      </c>
      <c r="U33" s="3"/>
      <c r="V33" s="3"/>
      <c r="W33" s="3"/>
      <c r="X33" s="3"/>
      <c r="Y33" s="3"/>
      <c r="Z33" s="3"/>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row>
    <row r="34" spans="1:65" ht="21.75" outlineLevel="1" thickBot="1" x14ac:dyDescent="0.4">
      <c r="A34" s="295" t="s">
        <v>51</v>
      </c>
      <c r="B34" s="295"/>
      <c r="C34" s="295"/>
      <c r="D34" s="295"/>
      <c r="E34" s="295"/>
      <c r="F34" s="295"/>
      <c r="G34" s="296"/>
      <c r="H34" s="319" t="s">
        <v>214</v>
      </c>
      <c r="I34" s="299" t="s">
        <v>226</v>
      </c>
      <c r="J34" s="300"/>
      <c r="K34" s="316"/>
      <c r="L34" s="244"/>
      <c r="M34" s="244"/>
      <c r="N34" s="314"/>
      <c r="O34" s="314"/>
      <c r="P34" s="314"/>
      <c r="Q34" s="314"/>
      <c r="R34" s="314"/>
      <c r="S34" s="25"/>
      <c r="T34" s="25"/>
      <c r="U34" s="310" t="s">
        <v>9</v>
      </c>
      <c r="V34" s="311"/>
      <c r="W34" s="311"/>
      <c r="X34" s="311"/>
      <c r="Y34" s="312"/>
      <c r="Z34" s="310" t="s">
        <v>14</v>
      </c>
      <c r="AA34" s="311"/>
      <c r="AB34" s="311"/>
      <c r="AC34" s="311"/>
      <c r="AD34" s="312"/>
      <c r="AE34" s="310" t="s">
        <v>22</v>
      </c>
      <c r="AF34" s="311"/>
      <c r="AG34" s="311"/>
      <c r="AH34" s="311"/>
      <c r="AI34" s="312"/>
      <c r="AJ34" s="310" t="s">
        <v>11</v>
      </c>
      <c r="AK34" s="311"/>
      <c r="AL34" s="311"/>
      <c r="AM34" s="311"/>
      <c r="AN34" s="312"/>
      <c r="AO34" s="310" t="s">
        <v>12</v>
      </c>
      <c r="AP34" s="311"/>
      <c r="AQ34" s="311"/>
      <c r="AR34" s="311"/>
      <c r="AS34" s="312"/>
      <c r="AT34" s="310" t="s">
        <v>10</v>
      </c>
      <c r="AU34" s="311"/>
      <c r="AV34" s="311"/>
      <c r="AW34" s="311"/>
      <c r="AX34" s="312"/>
      <c r="AY34" s="310" t="s">
        <v>15</v>
      </c>
      <c r="AZ34" s="311"/>
      <c r="BA34" s="311"/>
      <c r="BB34" s="311"/>
      <c r="BC34" s="312"/>
      <c r="BD34" s="310" t="s">
        <v>13</v>
      </c>
      <c r="BE34" s="311"/>
      <c r="BF34" s="311"/>
      <c r="BG34" s="311"/>
      <c r="BH34" s="312"/>
    </row>
    <row r="35" spans="1:65" ht="29.85" customHeight="1" outlineLevel="1" thickBot="1" x14ac:dyDescent="0.3">
      <c r="A35" s="35" t="s">
        <v>4</v>
      </c>
      <c r="B35" s="14" t="s">
        <v>6</v>
      </c>
      <c r="C35" s="14" t="s">
        <v>3</v>
      </c>
      <c r="D35" s="301" t="s">
        <v>52</v>
      </c>
      <c r="E35" s="302"/>
      <c r="F35" s="15" t="s">
        <v>8</v>
      </c>
      <c r="G35" s="15" t="s">
        <v>0</v>
      </c>
      <c r="H35" s="320"/>
      <c r="I35" s="243">
        <v>2018</v>
      </c>
      <c r="J35" s="19">
        <v>2019</v>
      </c>
      <c r="K35" s="216">
        <v>2020</v>
      </c>
      <c r="L35" s="245"/>
      <c r="M35" s="245"/>
      <c r="N35" s="315"/>
      <c r="O35" s="315"/>
      <c r="P35" s="315"/>
      <c r="Q35" s="315"/>
      <c r="R35" s="315"/>
      <c r="S35" s="25"/>
      <c r="T35" s="25"/>
      <c r="U35" s="28" t="s">
        <v>20</v>
      </c>
      <c r="V35" s="21" t="s">
        <v>28</v>
      </c>
      <c r="W35" s="21" t="s">
        <v>27</v>
      </c>
      <c r="X35" s="21" t="s">
        <v>21</v>
      </c>
      <c r="Y35" s="26" t="s">
        <v>37</v>
      </c>
      <c r="Z35" s="28" t="s">
        <v>20</v>
      </c>
      <c r="AA35" s="21" t="s">
        <v>28</v>
      </c>
      <c r="AB35" s="21" t="s">
        <v>27</v>
      </c>
      <c r="AC35" s="21" t="s">
        <v>21</v>
      </c>
      <c r="AD35" s="26" t="s">
        <v>37</v>
      </c>
      <c r="AE35" s="28" t="s">
        <v>20</v>
      </c>
      <c r="AF35" s="21" t="s">
        <v>28</v>
      </c>
      <c r="AG35" s="21" t="s">
        <v>27</v>
      </c>
      <c r="AH35" s="21" t="s">
        <v>21</v>
      </c>
      <c r="AI35" s="26" t="s">
        <v>37</v>
      </c>
      <c r="AJ35" s="28" t="s">
        <v>20</v>
      </c>
      <c r="AK35" s="21" t="s">
        <v>28</v>
      </c>
      <c r="AL35" s="21" t="s">
        <v>27</v>
      </c>
      <c r="AM35" s="21" t="s">
        <v>21</v>
      </c>
      <c r="AN35" s="26" t="s">
        <v>37</v>
      </c>
      <c r="AO35" s="28" t="s">
        <v>20</v>
      </c>
      <c r="AP35" s="21" t="s">
        <v>28</v>
      </c>
      <c r="AQ35" s="21" t="s">
        <v>27</v>
      </c>
      <c r="AR35" s="21" t="s">
        <v>21</v>
      </c>
      <c r="AS35" s="26" t="s">
        <v>37</v>
      </c>
      <c r="AT35" s="28" t="s">
        <v>20</v>
      </c>
      <c r="AU35" s="21" t="s">
        <v>28</v>
      </c>
      <c r="AV35" s="21" t="s">
        <v>27</v>
      </c>
      <c r="AW35" s="21" t="s">
        <v>21</v>
      </c>
      <c r="AX35" s="26"/>
      <c r="AY35" s="28" t="s">
        <v>20</v>
      </c>
      <c r="AZ35" s="21" t="s">
        <v>28</v>
      </c>
      <c r="BA35" s="21" t="s">
        <v>27</v>
      </c>
      <c r="BB35" s="21" t="s">
        <v>21</v>
      </c>
      <c r="BC35" s="26"/>
      <c r="BD35" s="28" t="s">
        <v>20</v>
      </c>
      <c r="BE35" s="21" t="s">
        <v>28</v>
      </c>
      <c r="BF35" s="21" t="s">
        <v>27</v>
      </c>
      <c r="BG35" s="21" t="s">
        <v>21</v>
      </c>
      <c r="BH35" s="26" t="s">
        <v>37</v>
      </c>
    </row>
    <row r="36" spans="1:65" ht="92.65" customHeight="1" outlineLevel="1" thickBot="1" x14ac:dyDescent="0.3">
      <c r="A36" s="36" t="s">
        <v>16</v>
      </c>
      <c r="B36" s="5" t="s">
        <v>228</v>
      </c>
      <c r="C36" s="5" t="s">
        <v>229</v>
      </c>
      <c r="D36" s="284" t="s">
        <v>147</v>
      </c>
      <c r="E36" s="285"/>
      <c r="F36" s="5" t="s">
        <v>55</v>
      </c>
      <c r="G36" s="5" t="s">
        <v>66</v>
      </c>
      <c r="H36" s="46">
        <v>0</v>
      </c>
      <c r="I36" s="240" t="s">
        <v>188</v>
      </c>
      <c r="J36" s="241">
        <v>50</v>
      </c>
      <c r="K36" s="266">
        <v>50</v>
      </c>
      <c r="L36" s="229"/>
      <c r="M36" s="229"/>
      <c r="N36" s="313"/>
      <c r="O36" s="313"/>
      <c r="P36" s="313"/>
      <c r="Q36" s="313"/>
      <c r="R36" s="313"/>
      <c r="S36" s="25"/>
      <c r="T36" s="30" t="s">
        <v>16</v>
      </c>
      <c r="U36" s="29"/>
      <c r="V36" s="22"/>
      <c r="W36" s="22"/>
      <c r="X36" s="22"/>
      <c r="Y36" s="27"/>
      <c r="Z36" s="29"/>
      <c r="AA36" s="22"/>
      <c r="AB36" s="22"/>
      <c r="AC36" s="22"/>
      <c r="AD36" s="27"/>
      <c r="AE36" s="29"/>
      <c r="AF36" s="22"/>
      <c r="AG36" s="22"/>
      <c r="AH36" s="22"/>
      <c r="AI36" s="27"/>
      <c r="AJ36" s="29"/>
      <c r="AK36" s="22"/>
      <c r="AL36" s="22"/>
      <c r="AM36" s="22"/>
      <c r="AN36" s="27"/>
      <c r="AO36" s="29"/>
      <c r="AP36" s="22"/>
      <c r="AQ36" s="22"/>
      <c r="AR36" s="22"/>
      <c r="AS36" s="27"/>
      <c r="AT36" s="29"/>
      <c r="AU36" s="22"/>
      <c r="AV36" s="22"/>
      <c r="AW36" s="22"/>
      <c r="AX36" s="27"/>
      <c r="AY36" s="29"/>
      <c r="AZ36" s="22"/>
      <c r="BA36" s="22"/>
      <c r="BB36" s="22"/>
      <c r="BC36" s="27"/>
      <c r="BD36" s="29"/>
      <c r="BE36" s="22"/>
      <c r="BF36" s="22"/>
      <c r="BG36" s="22"/>
      <c r="BH36" s="27"/>
    </row>
    <row r="37" spans="1:65" ht="15" customHeight="1" outlineLevel="1" x14ac:dyDescent="0.25">
      <c r="A37" s="36" t="s">
        <v>17</v>
      </c>
      <c r="B37" s="5" t="s">
        <v>251</v>
      </c>
      <c r="C37" s="5" t="s">
        <v>252</v>
      </c>
      <c r="D37" s="284" t="s">
        <v>253</v>
      </c>
      <c r="E37" s="285"/>
      <c r="F37" s="5" t="s">
        <v>55</v>
      </c>
      <c r="G37" s="5" t="s">
        <v>177</v>
      </c>
      <c r="H37" s="46">
        <v>0</v>
      </c>
      <c r="I37" s="240"/>
      <c r="J37" s="241"/>
      <c r="K37" s="266"/>
      <c r="L37" s="229"/>
      <c r="M37" s="229"/>
      <c r="N37" s="313"/>
      <c r="O37" s="313"/>
      <c r="P37" s="313"/>
      <c r="Q37" s="313"/>
      <c r="R37" s="313"/>
      <c r="S37" s="25"/>
      <c r="T37" s="30"/>
      <c r="U37" s="29"/>
      <c r="V37" s="22"/>
      <c r="W37" s="22"/>
      <c r="X37" s="22"/>
      <c r="Y37" s="27"/>
      <c r="Z37" s="29"/>
      <c r="AA37" s="22"/>
      <c r="AB37" s="22"/>
      <c r="AC37" s="22"/>
      <c r="AD37" s="27"/>
      <c r="AE37" s="29"/>
      <c r="AF37" s="22"/>
      <c r="AG37" s="22"/>
      <c r="AH37" s="22"/>
      <c r="AI37" s="27"/>
      <c r="AJ37" s="29"/>
      <c r="AK37" s="22"/>
      <c r="AL37" s="22"/>
      <c r="AM37" s="22"/>
      <c r="AN37" s="27"/>
      <c r="AO37" s="29"/>
      <c r="AP37" s="22"/>
      <c r="AQ37" s="22"/>
      <c r="AR37" s="22"/>
      <c r="AS37" s="27"/>
      <c r="AT37" s="29"/>
      <c r="AU37" s="22"/>
      <c r="AV37" s="22"/>
      <c r="AW37" s="22"/>
      <c r="AX37" s="27"/>
      <c r="AY37" s="29"/>
      <c r="AZ37" s="22"/>
      <c r="BA37" s="22"/>
      <c r="BB37" s="22"/>
      <c r="BC37" s="27"/>
      <c r="BD37" s="29"/>
      <c r="BE37" s="22"/>
      <c r="BF37" s="22"/>
      <c r="BG37" s="22"/>
      <c r="BH37" s="27"/>
    </row>
    <row r="38" spans="1:65" ht="31.5" customHeight="1" outlineLevel="1" x14ac:dyDescent="0.35">
      <c r="A38" s="25"/>
      <c r="B38" s="33"/>
      <c r="C38" s="33"/>
      <c r="D38" s="33"/>
      <c r="E38" s="33"/>
      <c r="F38" s="33"/>
      <c r="G38" s="33"/>
      <c r="H38" s="33"/>
      <c r="I38" s="33"/>
      <c r="J38" s="33"/>
      <c r="K38" s="33"/>
      <c r="L38" s="33"/>
      <c r="M38" s="25"/>
      <c r="N38" s="25"/>
      <c r="O38" s="25"/>
      <c r="P38" s="25"/>
      <c r="Q38" s="25"/>
      <c r="R38" s="25"/>
      <c r="S38" s="4"/>
      <c r="T38" s="68"/>
      <c r="U38" s="69"/>
      <c r="V38" s="69"/>
      <c r="W38" s="69"/>
      <c r="X38" s="69"/>
      <c r="Y38" s="69"/>
      <c r="Z38" s="69"/>
      <c r="AA38" s="31"/>
      <c r="AB38" s="31"/>
      <c r="AC38" s="31"/>
      <c r="AD38" s="31"/>
      <c r="AE38" s="31"/>
      <c r="AF38" s="31"/>
      <c r="AG38" s="31"/>
      <c r="AH38" s="31"/>
      <c r="AI38" s="31"/>
      <c r="AJ38" s="31"/>
      <c r="AK38" s="31"/>
      <c r="AL38" s="31"/>
      <c r="AM38" s="31"/>
      <c r="AN38" s="31"/>
      <c r="AO38" s="31"/>
      <c r="AP38" s="31"/>
      <c r="AQ38" s="31"/>
      <c r="AR38" s="31"/>
      <c r="AS38" s="31"/>
      <c r="AT38" s="31"/>
      <c r="AU38" s="31"/>
      <c r="AV38" s="31"/>
      <c r="AW38" s="31"/>
      <c r="AX38" s="31"/>
      <c r="AY38" s="31"/>
      <c r="AZ38" s="31"/>
      <c r="BA38" s="31"/>
      <c r="BB38" s="31"/>
      <c r="BC38" s="31"/>
      <c r="BD38" s="31"/>
      <c r="BE38" s="31"/>
      <c r="BF38" s="31"/>
      <c r="BG38" s="32"/>
      <c r="BH38" s="32"/>
      <c r="BI38" s="32"/>
    </row>
    <row r="39" spans="1:65" ht="21" outlineLevel="1" x14ac:dyDescent="0.35">
      <c r="A39" s="23" t="s">
        <v>53</v>
      </c>
      <c r="B39" s="23"/>
      <c r="C39" s="23"/>
      <c r="D39" s="23"/>
      <c r="E39" s="23"/>
      <c r="F39" s="23"/>
      <c r="G39" s="23"/>
      <c r="H39" s="239"/>
      <c r="I39" s="73"/>
      <c r="J39" s="73"/>
      <c r="K39" s="73"/>
      <c r="L39" s="73"/>
      <c r="M39" s="73"/>
      <c r="N39" s="73"/>
      <c r="O39" s="73"/>
      <c r="P39" s="73"/>
      <c r="Q39" s="73"/>
      <c r="R39" s="73"/>
      <c r="S39" s="25"/>
      <c r="T39" s="32"/>
      <c r="U39" s="307"/>
      <c r="V39" s="307"/>
      <c r="W39" s="307"/>
      <c r="X39" s="307"/>
      <c r="Y39" s="307"/>
      <c r="Z39" s="307"/>
      <c r="AA39" s="307"/>
      <c r="AB39" s="307"/>
      <c r="AC39" s="307"/>
      <c r="AD39" s="307"/>
      <c r="AE39" s="307"/>
      <c r="AF39" s="307"/>
      <c r="AG39" s="307"/>
      <c r="AH39" s="307"/>
      <c r="AI39" s="307"/>
      <c r="AJ39" s="307"/>
      <c r="AK39" s="307"/>
      <c r="AL39" s="307"/>
      <c r="AM39" s="307"/>
      <c r="AN39" s="307"/>
      <c r="AO39" s="307"/>
      <c r="AP39" s="307"/>
      <c r="AQ39" s="307"/>
      <c r="AR39" s="307"/>
      <c r="AS39" s="307"/>
      <c r="AT39" s="307"/>
      <c r="AU39" s="307"/>
      <c r="AV39" s="307"/>
      <c r="AW39" s="307"/>
      <c r="AX39" s="307"/>
      <c r="AY39" s="307"/>
      <c r="AZ39" s="307"/>
      <c r="BA39" s="307"/>
      <c r="BB39" s="307"/>
      <c r="BC39" s="307"/>
      <c r="BD39" s="307"/>
      <c r="BE39" s="307"/>
      <c r="BF39" s="307"/>
      <c r="BG39" s="307"/>
      <c r="BH39" s="307"/>
      <c r="BI39" s="32"/>
    </row>
    <row r="40" spans="1:65" ht="35.1" customHeight="1" outlineLevel="1" x14ac:dyDescent="0.25">
      <c r="A40" s="309" t="s">
        <v>230</v>
      </c>
      <c r="B40" s="309"/>
      <c r="C40" s="309"/>
      <c r="D40" s="309"/>
      <c r="E40" s="309"/>
      <c r="F40" s="309"/>
      <c r="G40" s="309"/>
      <c r="H40" s="203"/>
      <c r="I40" s="75"/>
      <c r="J40" s="75"/>
      <c r="K40" s="75"/>
      <c r="L40" s="25"/>
      <c r="M40" s="25"/>
      <c r="N40" s="25"/>
      <c r="O40" s="25"/>
      <c r="P40" s="25"/>
      <c r="Q40" s="25"/>
      <c r="R40" s="70"/>
      <c r="S40" s="71"/>
      <c r="T40" s="71"/>
      <c r="U40" s="71"/>
      <c r="V40" s="71"/>
      <c r="W40" s="71"/>
      <c r="X40" s="71"/>
      <c r="Y40" s="71"/>
      <c r="Z40" s="71"/>
      <c r="AA40" s="71"/>
      <c r="AB40" s="71"/>
      <c r="AC40" s="71"/>
      <c r="AD40" s="71"/>
      <c r="AE40" s="71"/>
      <c r="AF40" s="71"/>
      <c r="AG40" s="71"/>
      <c r="AH40" s="71"/>
      <c r="AI40" s="71"/>
      <c r="AJ40" s="71"/>
      <c r="AK40" s="71"/>
      <c r="AL40" s="71"/>
      <c r="AM40" s="71"/>
      <c r="AN40" s="71"/>
      <c r="AO40" s="71"/>
      <c r="AP40" s="71"/>
      <c r="AQ40" s="71"/>
      <c r="AR40" s="71"/>
      <c r="AS40" s="71"/>
      <c r="AT40" s="71"/>
      <c r="AU40" s="71"/>
      <c r="AV40" s="71"/>
      <c r="AW40" s="71"/>
      <c r="AX40" s="71"/>
      <c r="AY40" s="71"/>
      <c r="AZ40" s="71"/>
      <c r="BA40" s="71"/>
      <c r="BB40" s="32"/>
    </row>
    <row r="41" spans="1:65" ht="15.75" customHeight="1" outlineLevel="1" x14ac:dyDescent="0.25">
      <c r="A41" s="308"/>
      <c r="B41" s="309"/>
      <c r="C41" s="309"/>
      <c r="D41" s="309"/>
      <c r="E41" s="309"/>
      <c r="F41" s="309"/>
      <c r="G41" s="309"/>
      <c r="H41" s="203"/>
      <c r="I41" s="74"/>
      <c r="J41" s="74"/>
      <c r="K41" s="74"/>
      <c r="L41" s="25"/>
      <c r="M41" s="25"/>
      <c r="N41" s="25"/>
      <c r="O41" s="25"/>
      <c r="P41" s="25"/>
      <c r="Q41" s="25"/>
      <c r="R41" s="70"/>
      <c r="S41" s="72"/>
      <c r="T41" s="72"/>
      <c r="U41" s="72"/>
      <c r="V41" s="72"/>
      <c r="W41" s="72"/>
      <c r="X41" s="72"/>
      <c r="Y41" s="72"/>
      <c r="Z41" s="72"/>
      <c r="AA41" s="72"/>
      <c r="AB41" s="72"/>
      <c r="AC41" s="72"/>
      <c r="AD41" s="72"/>
      <c r="AE41" s="72"/>
      <c r="AF41" s="72"/>
      <c r="AG41" s="72"/>
      <c r="AH41" s="72"/>
      <c r="AI41" s="72"/>
      <c r="AJ41" s="72"/>
      <c r="AK41" s="72"/>
      <c r="AL41" s="72"/>
      <c r="AM41" s="72"/>
      <c r="AN41" s="72"/>
      <c r="AO41" s="72"/>
      <c r="AP41" s="72"/>
      <c r="AQ41" s="72"/>
      <c r="AR41" s="72"/>
      <c r="AS41" s="72"/>
      <c r="AT41" s="72"/>
      <c r="AU41" s="72"/>
      <c r="AV41" s="72"/>
      <c r="AW41" s="72"/>
      <c r="AX41" s="72"/>
      <c r="AY41" s="72"/>
      <c r="AZ41" s="72"/>
      <c r="BA41" s="72"/>
      <c r="BB41" s="32"/>
    </row>
    <row r="42" spans="1:65" ht="17.25" customHeight="1" outlineLevel="1" x14ac:dyDescent="0.25">
      <c r="A42" s="286"/>
      <c r="B42" s="287"/>
      <c r="C42" s="287"/>
      <c r="D42" s="287"/>
      <c r="E42" s="287"/>
      <c r="F42" s="287"/>
      <c r="G42" s="287"/>
      <c r="H42" s="200"/>
      <c r="I42" s="74"/>
      <c r="J42" s="74"/>
      <c r="K42" s="74"/>
      <c r="L42" s="25"/>
      <c r="M42" s="25"/>
      <c r="N42" s="25"/>
      <c r="O42" s="25"/>
      <c r="P42" s="25"/>
      <c r="Q42" s="25"/>
      <c r="R42" s="70"/>
      <c r="S42" s="72"/>
      <c r="T42" s="72"/>
      <c r="U42" s="72"/>
      <c r="V42" s="72"/>
      <c r="W42" s="72"/>
      <c r="X42" s="72"/>
      <c r="Y42" s="72"/>
      <c r="Z42" s="72"/>
      <c r="AA42" s="72"/>
      <c r="AB42" s="72"/>
      <c r="AC42" s="72"/>
      <c r="AD42" s="72"/>
      <c r="AE42" s="72"/>
      <c r="AF42" s="72"/>
      <c r="AG42" s="72"/>
      <c r="AH42" s="72"/>
      <c r="AI42" s="72"/>
      <c r="AJ42" s="72"/>
      <c r="AK42" s="72"/>
      <c r="AL42" s="72"/>
      <c r="AM42" s="72"/>
      <c r="AN42" s="72"/>
      <c r="AO42" s="72"/>
      <c r="AP42" s="72"/>
      <c r="AQ42" s="72"/>
      <c r="AR42" s="72"/>
      <c r="AS42" s="72"/>
      <c r="AT42" s="72"/>
      <c r="AU42" s="72"/>
      <c r="AV42" s="72"/>
      <c r="AW42" s="72"/>
      <c r="AX42" s="72"/>
      <c r="AY42" s="72"/>
      <c r="AZ42" s="72"/>
      <c r="BA42" s="72"/>
      <c r="BB42" s="32"/>
    </row>
    <row r="44" spans="1:65" ht="23.65" customHeight="1" x14ac:dyDescent="0.35">
      <c r="A44" s="288" t="s">
        <v>205</v>
      </c>
      <c r="B44" s="288"/>
      <c r="C44" s="288"/>
      <c r="D44" s="288"/>
      <c r="E44" s="288"/>
      <c r="F44" s="288"/>
      <c r="G44" s="288"/>
      <c r="H44" s="288"/>
      <c r="I44" s="288"/>
      <c r="J44" s="288"/>
      <c r="K44" s="288"/>
      <c r="L44" s="40"/>
      <c r="M44" s="40"/>
      <c r="N44" s="40"/>
      <c r="O44" s="40"/>
      <c r="P44" s="40"/>
      <c r="Q44" s="41"/>
      <c r="R44" s="4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31"/>
      <c r="AW44" s="31"/>
      <c r="AX44" s="31"/>
      <c r="AY44" s="31"/>
      <c r="AZ44" s="31"/>
      <c r="BA44" s="31"/>
      <c r="BB44" s="31"/>
      <c r="BC44" s="31"/>
      <c r="BD44" s="31"/>
      <c r="BE44" s="31"/>
      <c r="BF44" s="31"/>
      <c r="BG44" s="31"/>
      <c r="BH44" s="31"/>
      <c r="BI44" s="31"/>
      <c r="BJ44" s="4"/>
      <c r="BK44" s="4"/>
      <c r="BL44" s="4"/>
      <c r="BM44" s="4"/>
    </row>
    <row r="45" spans="1:65" ht="23.25" x14ac:dyDescent="0.35">
      <c r="A45" s="42"/>
      <c r="B45" s="42"/>
      <c r="C45" s="42"/>
      <c r="D45" s="42"/>
      <c r="E45" s="43"/>
      <c r="F45" s="43"/>
      <c r="G45" s="43"/>
      <c r="H45" s="43"/>
      <c r="I45" s="43"/>
      <c r="J45" s="43"/>
      <c r="K45" s="43"/>
      <c r="L45" s="43"/>
      <c r="M45" s="43"/>
      <c r="N45" s="43"/>
      <c r="O45" s="43"/>
      <c r="P45" s="43"/>
      <c r="Q45" s="31"/>
      <c r="R45" s="31"/>
      <c r="S45" s="31"/>
      <c r="T45" s="31"/>
      <c r="U45" s="31"/>
      <c r="V45" s="31"/>
      <c r="W45" s="31"/>
      <c r="X45" s="31"/>
      <c r="Y45" s="31"/>
      <c r="Z45" s="31"/>
      <c r="AA45" s="31"/>
      <c r="AB45" s="31"/>
      <c r="AC45" s="31"/>
      <c r="AD45" s="31"/>
      <c r="AE45" s="31"/>
      <c r="AF45" s="31"/>
      <c r="AG45" s="31"/>
      <c r="AH45" s="31"/>
      <c r="AI45" s="31"/>
      <c r="AJ45" s="31"/>
      <c r="AK45" s="31"/>
      <c r="AL45" s="31"/>
      <c r="AM45" s="31"/>
      <c r="AN45" s="31"/>
      <c r="AO45" s="31"/>
      <c r="AP45" s="31"/>
      <c r="AQ45" s="31"/>
      <c r="AR45" s="31"/>
      <c r="AS45" s="31"/>
      <c r="AT45" s="31"/>
      <c r="AU45" s="31"/>
      <c r="AV45" s="31"/>
      <c r="AW45" s="31"/>
      <c r="AX45" s="31"/>
      <c r="AY45" s="31"/>
      <c r="AZ45" s="31"/>
      <c r="BA45" s="31"/>
      <c r="BB45" s="31"/>
      <c r="BC45" s="31"/>
      <c r="BD45" s="31"/>
      <c r="BE45" s="31"/>
      <c r="BF45" s="31"/>
      <c r="BG45" s="31"/>
      <c r="BH45" s="31"/>
      <c r="BI45" s="31"/>
      <c r="BJ45" s="31"/>
      <c r="BK45" s="31"/>
      <c r="BL45" s="31"/>
      <c r="BM45" s="31"/>
    </row>
    <row r="46" spans="1:65" ht="24" thickBot="1" x14ac:dyDescent="0.4">
      <c r="A46" s="25"/>
      <c r="B46" s="59" t="s">
        <v>7</v>
      </c>
      <c r="C46" s="60">
        <v>2018</v>
      </c>
      <c r="D46" s="61">
        <v>2019</v>
      </c>
      <c r="E46" s="289">
        <v>2020</v>
      </c>
      <c r="F46" s="290"/>
      <c r="G46" s="33"/>
      <c r="H46" s="33"/>
      <c r="I46" s="33"/>
      <c r="J46" s="33"/>
      <c r="K46" s="33"/>
      <c r="L46" s="33"/>
      <c r="M46" s="33"/>
      <c r="N46" s="4"/>
      <c r="O46" s="4"/>
      <c r="P46" s="4"/>
      <c r="Q46" s="318"/>
      <c r="R46" s="318"/>
      <c r="S46" s="318"/>
      <c r="T46" s="318"/>
      <c r="U46" s="318"/>
      <c r="V46" s="318"/>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row>
    <row r="47" spans="1:65" ht="23.25" x14ac:dyDescent="0.35">
      <c r="A47" s="4"/>
      <c r="B47" s="62" t="s">
        <v>25</v>
      </c>
      <c r="C47" s="63">
        <f>7100000-C66</f>
        <v>6150000</v>
      </c>
      <c r="D47" s="64">
        <f>7550000-D66</f>
        <v>6150000</v>
      </c>
      <c r="E47" s="291">
        <f>8000000-E66</f>
        <v>6150000</v>
      </c>
      <c r="F47" s="292"/>
      <c r="G47" s="33"/>
      <c r="H47" s="33"/>
      <c r="I47" s="33"/>
      <c r="J47" s="33"/>
      <c r="K47" s="33"/>
      <c r="L47" s="33"/>
      <c r="M47" s="33"/>
      <c r="N47" s="4"/>
      <c r="O47" s="4"/>
      <c r="P47" s="76"/>
      <c r="Q47" s="76"/>
      <c r="R47" s="76"/>
      <c r="S47" s="76"/>
      <c r="T47" s="76"/>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row>
    <row r="48" spans="1:65" ht="23.25" x14ac:dyDescent="0.35">
      <c r="A48" s="25"/>
      <c r="B48" s="65" t="s">
        <v>23</v>
      </c>
      <c r="C48" s="66">
        <v>0.2</v>
      </c>
      <c r="D48" s="67">
        <v>0.1</v>
      </c>
      <c r="E48" s="293">
        <v>0.1</v>
      </c>
      <c r="F48" s="294"/>
      <c r="G48" s="33"/>
      <c r="H48" s="33"/>
      <c r="I48" s="33"/>
      <c r="J48" s="33"/>
      <c r="K48" s="33"/>
      <c r="L48" s="33"/>
      <c r="M48" s="33"/>
      <c r="N48" s="33"/>
      <c r="O48" s="33"/>
      <c r="P48" s="33"/>
      <c r="Q48" s="4"/>
      <c r="R48" s="4"/>
      <c r="S48" s="4"/>
      <c r="T48" s="76"/>
      <c r="U48" s="76"/>
      <c r="V48" s="76"/>
      <c r="W48" s="76"/>
      <c r="X48" s="76"/>
      <c r="Y48" s="76"/>
      <c r="Z48" s="76"/>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row>
    <row r="49" spans="1:65" ht="23.25" x14ac:dyDescent="0.35">
      <c r="A49" s="25"/>
      <c r="B49" s="65" t="s">
        <v>24</v>
      </c>
      <c r="C49" s="66">
        <v>0.8</v>
      </c>
      <c r="D49" s="67">
        <v>0.9</v>
      </c>
      <c r="E49" s="293">
        <v>0.9</v>
      </c>
      <c r="F49" s="294"/>
      <c r="G49" s="33"/>
      <c r="H49" s="33"/>
      <c r="I49" s="33"/>
      <c r="J49" s="33"/>
      <c r="K49" s="33"/>
      <c r="L49" s="33"/>
      <c r="M49" s="33"/>
      <c r="N49" s="33"/>
      <c r="O49" s="33"/>
      <c r="P49" s="33"/>
      <c r="Q49" s="4"/>
      <c r="R49" s="4"/>
      <c r="S49" s="4"/>
      <c r="T49" s="76"/>
      <c r="U49" s="76"/>
      <c r="V49" s="76"/>
      <c r="W49" s="76"/>
      <c r="X49" s="76"/>
      <c r="Y49" s="76"/>
      <c r="Z49" s="76"/>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row>
    <row r="50" spans="1:65" ht="23.25" x14ac:dyDescent="0.35">
      <c r="A50" s="25"/>
      <c r="B50" s="2"/>
      <c r="C50" s="2"/>
      <c r="D50" s="33"/>
      <c r="E50" s="33"/>
      <c r="F50" s="33"/>
      <c r="G50" s="33"/>
      <c r="H50" s="33"/>
      <c r="I50" s="33"/>
      <c r="J50" s="33"/>
      <c r="K50" s="33"/>
      <c r="L50" s="33"/>
      <c r="M50" s="33"/>
      <c r="N50" s="33"/>
      <c r="O50" s="33"/>
      <c r="P50" s="33"/>
      <c r="Q50" s="33"/>
      <c r="R50" s="4"/>
      <c r="S50" s="4"/>
      <c r="T50" s="4"/>
      <c r="U50" s="4"/>
      <c r="V50" s="4"/>
      <c r="W50" s="4"/>
      <c r="X50" s="4"/>
      <c r="Y50" s="44" t="s">
        <v>36</v>
      </c>
      <c r="Z50" s="3"/>
      <c r="AA50" s="3"/>
      <c r="AB50" s="3"/>
      <c r="AC50" s="3"/>
      <c r="AD50" s="3"/>
      <c r="AE50" s="3"/>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row>
    <row r="51" spans="1:65" ht="21.75" thickBot="1" x14ac:dyDescent="0.4">
      <c r="A51" s="295" t="s">
        <v>78</v>
      </c>
      <c r="B51" s="295"/>
      <c r="C51" s="295"/>
      <c r="D51" s="295"/>
      <c r="E51" s="295"/>
      <c r="F51" s="295"/>
      <c r="G51" s="296"/>
      <c r="H51" s="297" t="s">
        <v>214</v>
      </c>
      <c r="I51" s="299" t="s">
        <v>226</v>
      </c>
      <c r="J51" s="300"/>
      <c r="K51" s="300"/>
      <c r="L51" s="25"/>
      <c r="M51" s="25"/>
      <c r="N51" s="25"/>
      <c r="O51" s="25"/>
      <c r="P51" s="25"/>
      <c r="Q51" s="25"/>
      <c r="R51" s="25"/>
      <c r="S51" s="310" t="s">
        <v>9</v>
      </c>
      <c r="T51" s="311"/>
      <c r="U51" s="311"/>
      <c r="V51" s="311"/>
      <c r="W51" s="312"/>
      <c r="X51" s="310" t="s">
        <v>14</v>
      </c>
      <c r="Y51" s="311"/>
      <c r="Z51" s="311"/>
      <c r="AA51" s="311"/>
      <c r="AB51" s="312"/>
      <c r="AC51" s="310" t="s">
        <v>22</v>
      </c>
      <c r="AD51" s="311"/>
      <c r="AE51" s="311"/>
      <c r="AF51" s="311"/>
      <c r="AG51" s="312"/>
      <c r="AH51" s="310" t="s">
        <v>11</v>
      </c>
      <c r="AI51" s="311"/>
      <c r="AJ51" s="311"/>
      <c r="AK51" s="311"/>
      <c r="AL51" s="312"/>
      <c r="AM51" s="310" t="s">
        <v>12</v>
      </c>
      <c r="AN51" s="311"/>
      <c r="AO51" s="311"/>
      <c r="AP51" s="311"/>
      <c r="AQ51" s="312"/>
      <c r="AR51" s="310" t="s">
        <v>10</v>
      </c>
      <c r="AS51" s="311"/>
      <c r="AT51" s="311"/>
      <c r="AU51" s="311"/>
      <c r="AV51" s="312"/>
      <c r="AW51" s="310" t="s">
        <v>15</v>
      </c>
      <c r="AX51" s="311"/>
      <c r="AY51" s="311"/>
      <c r="AZ51" s="311"/>
      <c r="BA51" s="312"/>
      <c r="BB51" s="310" t="s">
        <v>13</v>
      </c>
      <c r="BC51" s="311"/>
      <c r="BD51" s="311"/>
      <c r="BE51" s="311"/>
      <c r="BF51" s="312"/>
    </row>
    <row r="52" spans="1:65" ht="15.75" customHeight="1" thickBot="1" x14ac:dyDescent="0.3">
      <c r="A52" s="35" t="s">
        <v>4</v>
      </c>
      <c r="B52" s="14" t="s">
        <v>6</v>
      </c>
      <c r="C52" s="14" t="s">
        <v>3</v>
      </c>
      <c r="D52" s="301" t="s">
        <v>52</v>
      </c>
      <c r="E52" s="302"/>
      <c r="F52" s="15" t="s">
        <v>8</v>
      </c>
      <c r="G52" s="15" t="s">
        <v>0</v>
      </c>
      <c r="H52" s="298"/>
      <c r="I52" s="243">
        <v>2018</v>
      </c>
      <c r="J52" s="19">
        <v>2019</v>
      </c>
      <c r="K52" s="226">
        <v>2020</v>
      </c>
      <c r="L52" s="25"/>
      <c r="M52" s="25"/>
      <c r="N52" s="25"/>
      <c r="O52" s="25"/>
      <c r="P52" s="25"/>
      <c r="Q52" s="25"/>
      <c r="R52" s="25"/>
      <c r="S52" s="28" t="s">
        <v>20</v>
      </c>
      <c r="T52" s="21" t="s">
        <v>28</v>
      </c>
      <c r="U52" s="21" t="s">
        <v>27</v>
      </c>
      <c r="V52" s="21" t="s">
        <v>21</v>
      </c>
      <c r="W52" s="26" t="s">
        <v>37</v>
      </c>
      <c r="X52" s="28" t="s">
        <v>20</v>
      </c>
      <c r="Y52" s="21" t="s">
        <v>28</v>
      </c>
      <c r="Z52" s="21" t="s">
        <v>27</v>
      </c>
      <c r="AA52" s="21" t="s">
        <v>21</v>
      </c>
      <c r="AB52" s="26" t="s">
        <v>37</v>
      </c>
      <c r="AC52" s="28" t="s">
        <v>20</v>
      </c>
      <c r="AD52" s="21" t="s">
        <v>28</v>
      </c>
      <c r="AE52" s="21" t="s">
        <v>27</v>
      </c>
      <c r="AF52" s="21" t="s">
        <v>21</v>
      </c>
      <c r="AG52" s="26" t="s">
        <v>37</v>
      </c>
      <c r="AH52" s="28" t="s">
        <v>20</v>
      </c>
      <c r="AI52" s="21" t="s">
        <v>28</v>
      </c>
      <c r="AJ52" s="21" t="s">
        <v>27</v>
      </c>
      <c r="AK52" s="21" t="s">
        <v>21</v>
      </c>
      <c r="AL52" s="26" t="s">
        <v>37</v>
      </c>
      <c r="AM52" s="28" t="s">
        <v>20</v>
      </c>
      <c r="AN52" s="21" t="s">
        <v>28</v>
      </c>
      <c r="AO52" s="21" t="s">
        <v>27</v>
      </c>
      <c r="AP52" s="21" t="s">
        <v>21</v>
      </c>
      <c r="AQ52" s="26" t="s">
        <v>37</v>
      </c>
      <c r="AR52" s="28" t="s">
        <v>20</v>
      </c>
      <c r="AS52" s="21" t="s">
        <v>28</v>
      </c>
      <c r="AT52" s="21" t="s">
        <v>27</v>
      </c>
      <c r="AU52" s="21" t="s">
        <v>21</v>
      </c>
      <c r="AV52" s="26"/>
      <c r="AW52" s="28" t="s">
        <v>20</v>
      </c>
      <c r="AX52" s="21" t="s">
        <v>28</v>
      </c>
      <c r="AY52" s="21" t="s">
        <v>27</v>
      </c>
      <c r="AZ52" s="21" t="s">
        <v>21</v>
      </c>
      <c r="BA52" s="26"/>
      <c r="BB52" s="28" t="s">
        <v>20</v>
      </c>
      <c r="BC52" s="21" t="s">
        <v>28</v>
      </c>
      <c r="BD52" s="21" t="s">
        <v>27</v>
      </c>
      <c r="BE52" s="21" t="s">
        <v>21</v>
      </c>
      <c r="BF52" s="26" t="s">
        <v>37</v>
      </c>
    </row>
    <row r="53" spans="1:65" ht="43.15" customHeight="1" x14ac:dyDescent="0.25">
      <c r="A53" s="36" t="s">
        <v>16</v>
      </c>
      <c r="B53" s="5" t="s">
        <v>189</v>
      </c>
      <c r="C53" s="5" t="s">
        <v>260</v>
      </c>
      <c r="D53" s="284" t="s">
        <v>190</v>
      </c>
      <c r="E53" s="285"/>
      <c r="F53" s="5" t="s">
        <v>55</v>
      </c>
      <c r="G53" s="5" t="s">
        <v>66</v>
      </c>
      <c r="H53" s="46">
        <v>0</v>
      </c>
      <c r="I53" s="240">
        <v>10</v>
      </c>
      <c r="J53" s="16" t="s">
        <v>227</v>
      </c>
      <c r="K53" s="235" t="s">
        <v>227</v>
      </c>
      <c r="L53" s="25"/>
      <c r="M53" s="25"/>
      <c r="N53" s="25"/>
      <c r="O53" s="25"/>
      <c r="P53" s="25"/>
      <c r="Q53" s="25"/>
      <c r="R53" s="30" t="s">
        <v>16</v>
      </c>
      <c r="S53" s="29"/>
      <c r="T53" s="22"/>
      <c r="U53" s="22"/>
      <c r="V53" s="22"/>
      <c r="W53" s="27">
        <v>11</v>
      </c>
      <c r="X53" s="29"/>
      <c r="Y53" s="22"/>
      <c r="Z53" s="22"/>
      <c r="AA53" s="22"/>
      <c r="AB53" s="27">
        <v>11</v>
      </c>
      <c r="AC53" s="29"/>
      <c r="AD53" s="22"/>
      <c r="AE53" s="22"/>
      <c r="AF53" s="22"/>
      <c r="AG53" s="27">
        <v>7</v>
      </c>
      <c r="AH53" s="29"/>
      <c r="AI53" s="22"/>
      <c r="AJ53" s="22"/>
      <c r="AK53" s="22"/>
      <c r="AL53" s="27">
        <v>0</v>
      </c>
      <c r="AM53" s="29"/>
      <c r="AN53" s="22"/>
      <c r="AO53" s="22"/>
      <c r="AP53" s="22"/>
      <c r="AQ53" s="27">
        <v>8</v>
      </c>
      <c r="AR53" s="29"/>
      <c r="AS53" s="22"/>
      <c r="AT53" s="22"/>
      <c r="AU53" s="22"/>
      <c r="AV53" s="27">
        <v>8</v>
      </c>
      <c r="AW53" s="29"/>
      <c r="AX53" s="22"/>
      <c r="AY53" s="22"/>
      <c r="AZ53" s="22"/>
      <c r="BA53" s="27">
        <v>5</v>
      </c>
      <c r="BB53" s="29"/>
      <c r="BC53" s="22"/>
      <c r="BD53" s="22"/>
      <c r="BE53" s="22"/>
      <c r="BF53" s="27">
        <v>5</v>
      </c>
    </row>
    <row r="54" spans="1:65" ht="28.9" customHeight="1" x14ac:dyDescent="0.3">
      <c r="A54" s="37" t="s">
        <v>17</v>
      </c>
      <c r="B54" s="7" t="s">
        <v>191</v>
      </c>
      <c r="C54" s="7" t="s">
        <v>192</v>
      </c>
      <c r="D54" s="305" t="s">
        <v>193</v>
      </c>
      <c r="E54" s="306"/>
      <c r="F54" s="7" t="s">
        <v>55</v>
      </c>
      <c r="G54" s="7" t="s">
        <v>57</v>
      </c>
      <c r="H54" s="47">
        <v>0</v>
      </c>
      <c r="I54" s="242" t="s">
        <v>263</v>
      </c>
      <c r="J54" s="16" t="s">
        <v>261</v>
      </c>
      <c r="K54" s="197" t="s">
        <v>262</v>
      </c>
      <c r="L54" s="4"/>
      <c r="M54" s="4"/>
      <c r="N54" s="25"/>
      <c r="O54" s="25"/>
      <c r="P54" s="25"/>
      <c r="Q54" s="25"/>
      <c r="R54" s="68"/>
      <c r="S54" s="69"/>
      <c r="T54" s="69"/>
      <c r="U54" s="69"/>
      <c r="V54" s="69"/>
      <c r="W54" s="69"/>
      <c r="X54" s="69"/>
      <c r="Y54" s="31"/>
      <c r="Z54" s="31"/>
      <c r="AA54" s="31"/>
      <c r="AB54" s="31"/>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A54" s="31"/>
      <c r="BB54" s="31"/>
      <c r="BC54" s="31"/>
      <c r="BD54" s="31"/>
      <c r="BE54" s="32"/>
      <c r="BF54" s="32"/>
    </row>
    <row r="55" spans="1:65" ht="21" x14ac:dyDescent="0.35">
      <c r="A55" s="77" t="s">
        <v>77</v>
      </c>
      <c r="B55" s="77"/>
      <c r="C55" s="77"/>
      <c r="D55" s="77"/>
      <c r="E55" s="77"/>
      <c r="F55" s="77"/>
      <c r="G55" s="77"/>
      <c r="H55" s="239"/>
      <c r="I55" s="73"/>
      <c r="J55" s="73"/>
      <c r="K55" s="73"/>
      <c r="L55" s="73"/>
      <c r="M55" s="73"/>
      <c r="N55" s="73"/>
      <c r="O55" s="73"/>
      <c r="P55" s="73"/>
      <c r="Q55" s="73"/>
      <c r="R55" s="73"/>
      <c r="S55" s="25"/>
      <c r="T55" s="25"/>
      <c r="U55" s="25"/>
      <c r="V55" s="25"/>
      <c r="W55" s="25"/>
      <c r="X55" s="25"/>
      <c r="Y55" s="32"/>
      <c r="Z55" s="307"/>
      <c r="AA55" s="307"/>
      <c r="AB55" s="307"/>
      <c r="AC55" s="307"/>
      <c r="AD55" s="307"/>
      <c r="AE55" s="307"/>
      <c r="AF55" s="307"/>
      <c r="AG55" s="307"/>
      <c r="AH55" s="307"/>
      <c r="AI55" s="307"/>
      <c r="AJ55" s="307"/>
      <c r="AK55" s="307"/>
      <c r="AL55" s="307"/>
      <c r="AM55" s="307"/>
      <c r="AN55" s="307"/>
      <c r="AO55" s="307"/>
      <c r="AP55" s="307"/>
      <c r="AQ55" s="307"/>
      <c r="AR55" s="307"/>
      <c r="AS55" s="307"/>
      <c r="AT55" s="307"/>
      <c r="AU55" s="307"/>
      <c r="AV55" s="307"/>
      <c r="AW55" s="307"/>
      <c r="AX55" s="307"/>
      <c r="AY55" s="307"/>
      <c r="AZ55" s="307"/>
      <c r="BA55" s="307"/>
      <c r="BB55" s="307"/>
      <c r="BC55" s="307"/>
      <c r="BD55" s="307"/>
      <c r="BE55" s="307"/>
      <c r="BF55" s="307"/>
      <c r="BG55" s="307"/>
      <c r="BH55" s="307"/>
      <c r="BI55" s="307"/>
      <c r="BJ55" s="307"/>
      <c r="BK55" s="307"/>
      <c r="BL55" s="307"/>
      <c r="BM55" s="307"/>
    </row>
    <row r="56" spans="1:65" x14ac:dyDescent="0.25">
      <c r="A56" s="286" t="s">
        <v>68</v>
      </c>
      <c r="B56" s="287"/>
      <c r="C56" s="287"/>
      <c r="D56" s="287"/>
      <c r="E56" s="287"/>
      <c r="F56" s="287"/>
      <c r="G56" s="287"/>
      <c r="H56" s="200"/>
      <c r="I56" s="75"/>
      <c r="J56" s="75"/>
      <c r="K56" s="75"/>
      <c r="L56" s="25"/>
      <c r="M56" s="25"/>
      <c r="N56" s="25"/>
      <c r="O56" s="25"/>
      <c r="P56" s="25"/>
      <c r="Q56" s="25"/>
      <c r="R56" s="70"/>
      <c r="S56" s="71"/>
      <c r="T56" s="71"/>
      <c r="U56" s="71"/>
      <c r="V56" s="71"/>
      <c r="W56" s="71"/>
      <c r="X56" s="71"/>
      <c r="Y56" s="71"/>
      <c r="Z56" s="71"/>
      <c r="AA56" s="71"/>
      <c r="AB56" s="71"/>
      <c r="AC56" s="71"/>
      <c r="AD56" s="71"/>
      <c r="AE56" s="71"/>
      <c r="AF56" s="71"/>
      <c r="AG56" s="71"/>
      <c r="AH56" s="71"/>
      <c r="AI56" s="71"/>
      <c r="AJ56" s="71"/>
      <c r="AK56" s="71"/>
      <c r="AL56" s="71"/>
      <c r="AM56" s="71"/>
      <c r="AN56" s="71"/>
      <c r="AO56" s="71"/>
      <c r="AP56" s="71"/>
      <c r="AQ56" s="71"/>
      <c r="AR56" s="71"/>
      <c r="AS56" s="71"/>
      <c r="AT56" s="71"/>
      <c r="AU56" s="71"/>
      <c r="AV56" s="71"/>
      <c r="AW56" s="71"/>
      <c r="AX56" s="71"/>
      <c r="AY56" s="71"/>
      <c r="AZ56" s="71"/>
      <c r="BA56" s="71"/>
      <c r="BB56" s="71"/>
      <c r="BC56" s="71"/>
      <c r="BD56" s="71"/>
      <c r="BE56" s="71"/>
      <c r="BF56" s="71"/>
      <c r="BG56" s="32"/>
    </row>
    <row r="57" spans="1:65" x14ac:dyDescent="0.25">
      <c r="A57" s="308" t="s">
        <v>67</v>
      </c>
      <c r="B57" s="309"/>
      <c r="C57" s="309"/>
      <c r="D57" s="309"/>
      <c r="E57" s="309"/>
      <c r="F57" s="309"/>
      <c r="G57" s="309"/>
      <c r="H57" s="203"/>
      <c r="I57" s="74"/>
      <c r="J57" s="74"/>
      <c r="K57" s="74"/>
      <c r="L57" s="25"/>
      <c r="M57" s="25"/>
      <c r="N57" s="25"/>
      <c r="O57" s="25"/>
      <c r="P57" s="25"/>
      <c r="Q57" s="25"/>
      <c r="R57" s="70"/>
      <c r="S57" s="72"/>
      <c r="T57" s="72"/>
      <c r="U57" s="72"/>
      <c r="V57" s="72"/>
      <c r="W57" s="72"/>
      <c r="X57" s="72"/>
      <c r="Y57" s="72"/>
      <c r="Z57" s="72"/>
      <c r="AA57" s="72"/>
      <c r="AB57" s="72"/>
      <c r="AC57" s="72"/>
      <c r="AD57" s="72"/>
      <c r="AE57" s="72"/>
      <c r="AF57" s="72"/>
      <c r="AG57" s="72"/>
      <c r="AH57" s="72"/>
      <c r="AI57" s="72"/>
      <c r="AJ57" s="72"/>
      <c r="AK57" s="72"/>
      <c r="AL57" s="72"/>
      <c r="AM57" s="72"/>
      <c r="AN57" s="72"/>
      <c r="AO57" s="72"/>
      <c r="AP57" s="72"/>
      <c r="AQ57" s="72"/>
      <c r="AR57" s="72"/>
      <c r="AS57" s="72"/>
      <c r="AT57" s="72"/>
      <c r="AU57" s="72"/>
      <c r="AV57" s="72"/>
      <c r="AW57" s="72"/>
      <c r="AX57" s="72"/>
      <c r="AY57" s="72"/>
      <c r="AZ57" s="72"/>
      <c r="BA57" s="72"/>
      <c r="BB57" s="72"/>
      <c r="BC57" s="72"/>
      <c r="BD57" s="72"/>
      <c r="BE57" s="72"/>
      <c r="BF57" s="72"/>
      <c r="BG57" s="32"/>
    </row>
    <row r="58" spans="1:65" x14ac:dyDescent="0.25">
      <c r="A58" s="286" t="s">
        <v>73</v>
      </c>
      <c r="B58" s="287"/>
      <c r="C58" s="287"/>
      <c r="D58" s="287"/>
      <c r="E58" s="287"/>
      <c r="F58" s="287"/>
      <c r="G58" s="287"/>
      <c r="H58" s="200"/>
      <c r="I58" s="74"/>
      <c r="J58" s="74"/>
      <c r="K58" s="74"/>
      <c r="L58" s="25"/>
      <c r="M58" s="25"/>
      <c r="N58" s="25"/>
      <c r="O58" s="25"/>
      <c r="P58" s="25"/>
      <c r="Q58" s="25"/>
      <c r="R58" s="70"/>
      <c r="S58" s="72"/>
      <c r="T58" s="72"/>
      <c r="U58" s="72"/>
      <c r="V58" s="72"/>
      <c r="W58" s="72"/>
      <c r="X58" s="72"/>
      <c r="Y58" s="72"/>
      <c r="Z58" s="72"/>
      <c r="AA58" s="72"/>
      <c r="AB58" s="72"/>
      <c r="AC58" s="72"/>
      <c r="AD58" s="72"/>
      <c r="AE58" s="72"/>
      <c r="AF58" s="72"/>
      <c r="AG58" s="72"/>
      <c r="AH58" s="72"/>
      <c r="AI58" s="72"/>
      <c r="AJ58" s="72"/>
      <c r="AK58" s="72"/>
      <c r="AL58" s="72"/>
      <c r="AM58" s="72"/>
      <c r="AN58" s="72"/>
      <c r="AO58" s="72"/>
      <c r="AP58" s="72"/>
      <c r="AQ58" s="72"/>
      <c r="AR58" s="72"/>
      <c r="AS58" s="72"/>
      <c r="AT58" s="72"/>
      <c r="AU58" s="72"/>
      <c r="AV58" s="72"/>
      <c r="AW58" s="72"/>
      <c r="AX58" s="72"/>
      <c r="AY58" s="72"/>
      <c r="AZ58" s="72"/>
      <c r="BA58" s="72"/>
      <c r="BB58" s="72"/>
      <c r="BC58" s="72"/>
      <c r="BD58" s="72"/>
      <c r="BE58" s="72"/>
      <c r="BF58" s="72"/>
      <c r="BG58" s="32"/>
    </row>
    <row r="59" spans="1:65" x14ac:dyDescent="0.25">
      <c r="A59" s="303" t="s">
        <v>72</v>
      </c>
      <c r="B59" s="303"/>
      <c r="C59" s="303"/>
      <c r="D59" s="303"/>
      <c r="E59" s="303"/>
      <c r="F59" s="303"/>
      <c r="G59" s="303"/>
      <c r="H59" s="201"/>
      <c r="I59" s="74"/>
      <c r="J59" s="74"/>
      <c r="K59" s="74"/>
      <c r="L59" s="25"/>
      <c r="M59" s="25"/>
      <c r="N59" s="25"/>
      <c r="O59" s="25"/>
      <c r="P59" s="25"/>
      <c r="Q59" s="25"/>
      <c r="R59" s="70"/>
      <c r="S59" s="72"/>
      <c r="T59" s="72"/>
      <c r="U59" s="72"/>
      <c r="V59" s="72"/>
      <c r="W59" s="72"/>
      <c r="X59" s="72"/>
      <c r="Y59" s="72"/>
      <c r="Z59" s="72"/>
      <c r="AA59" s="72"/>
      <c r="AB59" s="72"/>
      <c r="AC59" s="72"/>
      <c r="AD59" s="72"/>
      <c r="AE59" s="72"/>
      <c r="AF59" s="72"/>
      <c r="AG59" s="72"/>
      <c r="AH59" s="72"/>
      <c r="AI59" s="72"/>
      <c r="AJ59" s="72"/>
      <c r="AK59" s="72"/>
      <c r="AL59" s="72"/>
      <c r="AM59" s="72"/>
      <c r="AN59" s="72"/>
      <c r="AO59" s="72"/>
      <c r="AP59" s="72"/>
      <c r="AQ59" s="72"/>
      <c r="AR59" s="72"/>
      <c r="AS59" s="72"/>
      <c r="AT59" s="72"/>
      <c r="AU59" s="72"/>
      <c r="AV59" s="72"/>
      <c r="AW59" s="72"/>
      <c r="AX59" s="72"/>
      <c r="AY59" s="72"/>
      <c r="AZ59" s="72"/>
      <c r="BA59" s="72"/>
      <c r="BB59" s="72"/>
      <c r="BC59" s="72"/>
      <c r="BD59" s="72"/>
      <c r="BE59" s="72"/>
      <c r="BF59" s="72"/>
      <c r="BG59" s="32"/>
    </row>
    <row r="60" spans="1:65" x14ac:dyDescent="0.25">
      <c r="A60" s="304" t="s">
        <v>71</v>
      </c>
      <c r="B60" s="304"/>
      <c r="C60" s="304"/>
      <c r="D60" s="304"/>
      <c r="E60" s="304"/>
      <c r="F60" s="304"/>
      <c r="G60" s="304"/>
      <c r="H60" s="202"/>
      <c r="I60" s="25"/>
      <c r="J60" s="25"/>
      <c r="K60" s="25"/>
      <c r="L60" s="25"/>
      <c r="M60" s="25"/>
      <c r="N60" s="25"/>
      <c r="O60" s="25"/>
      <c r="P60" s="25"/>
      <c r="Q60" s="25"/>
      <c r="R60" s="25"/>
      <c r="S60" s="25"/>
      <c r="T60" s="25"/>
      <c r="U60" s="25"/>
      <c r="V60" s="25"/>
      <c r="W60" s="25"/>
      <c r="X60" s="25"/>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row>
    <row r="61" spans="1:65" x14ac:dyDescent="0.25">
      <c r="A61" s="303" t="s">
        <v>122</v>
      </c>
      <c r="B61" s="303"/>
      <c r="C61" s="303"/>
      <c r="D61" s="303"/>
      <c r="E61" s="303"/>
      <c r="F61" s="303"/>
      <c r="G61" s="303"/>
      <c r="H61" s="201"/>
      <c r="I61" s="25"/>
      <c r="J61" s="25"/>
      <c r="K61" s="25"/>
      <c r="L61" s="25"/>
      <c r="M61" s="25"/>
      <c r="N61" s="25"/>
      <c r="O61" s="25"/>
      <c r="P61" s="25"/>
      <c r="Q61" s="25"/>
      <c r="R61" s="25"/>
      <c r="S61" s="25"/>
      <c r="T61" s="25"/>
      <c r="U61" s="25"/>
      <c r="V61" s="25"/>
      <c r="W61" s="25"/>
      <c r="X61" s="25"/>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row>
    <row r="63" spans="1:65" ht="23.25" x14ac:dyDescent="0.35">
      <c r="A63" s="288" t="s">
        <v>254</v>
      </c>
      <c r="B63" s="288"/>
      <c r="C63" s="288"/>
      <c r="D63" s="288"/>
      <c r="E63" s="40"/>
      <c r="F63" s="40"/>
      <c r="G63" s="40"/>
      <c r="H63" s="40"/>
      <c r="I63" s="40"/>
      <c r="J63" s="40"/>
      <c r="K63" s="40"/>
    </row>
    <row r="64" spans="1:65" ht="23.25" x14ac:dyDescent="0.35">
      <c r="A64" s="42"/>
      <c r="B64" s="42"/>
      <c r="C64" s="42"/>
      <c r="D64" s="42"/>
      <c r="E64" s="43"/>
      <c r="F64" s="43"/>
      <c r="G64" s="43"/>
      <c r="H64" s="43"/>
      <c r="I64" s="43"/>
      <c r="J64" s="43"/>
      <c r="K64" s="43"/>
    </row>
    <row r="65" spans="1:11" ht="24" thickBot="1" x14ac:dyDescent="0.4">
      <c r="A65" s="25"/>
      <c r="B65" s="59" t="s">
        <v>7</v>
      </c>
      <c r="C65" s="60">
        <v>2018</v>
      </c>
      <c r="D65" s="61">
        <v>2019</v>
      </c>
      <c r="E65" s="289">
        <v>2020</v>
      </c>
      <c r="F65" s="290"/>
      <c r="G65" s="33"/>
      <c r="H65" s="33"/>
      <c r="I65" s="33"/>
      <c r="J65" s="33"/>
      <c r="K65" s="33"/>
    </row>
    <row r="66" spans="1:11" ht="23.25" x14ac:dyDescent="0.35">
      <c r="A66" s="4"/>
      <c r="B66" s="62" t="s">
        <v>25</v>
      </c>
      <c r="C66" s="63">
        <v>950000</v>
      </c>
      <c r="D66" s="64">
        <v>1400000</v>
      </c>
      <c r="E66" s="291">
        <v>1850000</v>
      </c>
      <c r="F66" s="292"/>
      <c r="G66" s="33"/>
      <c r="H66" s="33"/>
      <c r="I66" s="33"/>
      <c r="J66" s="33"/>
      <c r="K66" s="33"/>
    </row>
    <row r="67" spans="1:11" ht="23.25" x14ac:dyDescent="0.35">
      <c r="A67" s="25"/>
      <c r="B67" s="65" t="s">
        <v>23</v>
      </c>
      <c r="C67" s="66">
        <v>0.2</v>
      </c>
      <c r="D67" s="67">
        <v>0.1</v>
      </c>
      <c r="E67" s="293">
        <v>0.1</v>
      </c>
      <c r="F67" s="294"/>
      <c r="G67" s="33"/>
      <c r="H67" s="33"/>
      <c r="I67" s="33"/>
      <c r="J67" s="33"/>
      <c r="K67" s="33"/>
    </row>
    <row r="68" spans="1:11" ht="23.25" x14ac:dyDescent="0.35">
      <c r="A68" s="25"/>
      <c r="B68" s="65" t="s">
        <v>24</v>
      </c>
      <c r="C68" s="66">
        <v>0.8</v>
      </c>
      <c r="D68" s="67">
        <v>0.9</v>
      </c>
      <c r="E68" s="293">
        <v>0.9</v>
      </c>
      <c r="F68" s="294"/>
      <c r="G68" s="33"/>
      <c r="H68" s="33"/>
      <c r="I68" s="33"/>
      <c r="J68" s="33"/>
      <c r="K68" s="33"/>
    </row>
    <row r="69" spans="1:11" ht="23.25" x14ac:dyDescent="0.35">
      <c r="A69" s="25"/>
      <c r="B69" s="2"/>
      <c r="C69" s="2"/>
      <c r="D69" s="33"/>
      <c r="E69" s="33"/>
      <c r="F69" s="33"/>
      <c r="G69" s="33"/>
      <c r="H69" s="33"/>
      <c r="I69" s="33"/>
      <c r="J69" s="33"/>
      <c r="K69" s="33"/>
    </row>
    <row r="70" spans="1:11" ht="21.75" thickBot="1" x14ac:dyDescent="0.4">
      <c r="A70" s="295" t="s">
        <v>78</v>
      </c>
      <c r="B70" s="295"/>
      <c r="C70" s="295"/>
      <c r="D70" s="295"/>
      <c r="E70" s="295"/>
      <c r="F70" s="295"/>
      <c r="G70" s="296"/>
      <c r="H70" s="297" t="s">
        <v>214</v>
      </c>
      <c r="I70" s="299" t="s">
        <v>226</v>
      </c>
      <c r="J70" s="300"/>
      <c r="K70" s="300"/>
    </row>
    <row r="71" spans="1:11" ht="32.25" customHeight="1" thickBot="1" x14ac:dyDescent="0.3">
      <c r="A71" s="35" t="s">
        <v>4</v>
      </c>
      <c r="B71" s="14" t="s">
        <v>6</v>
      </c>
      <c r="C71" s="14" t="s">
        <v>3</v>
      </c>
      <c r="D71" s="301" t="s">
        <v>52</v>
      </c>
      <c r="E71" s="302"/>
      <c r="F71" s="15" t="s">
        <v>8</v>
      </c>
      <c r="G71" s="15" t="s">
        <v>0</v>
      </c>
      <c r="H71" s="298"/>
      <c r="I71" s="243">
        <v>2018</v>
      </c>
      <c r="J71" s="19">
        <v>2019</v>
      </c>
      <c r="K71" s="263">
        <v>2020</v>
      </c>
    </row>
    <row r="72" spans="1:11" ht="90" x14ac:dyDescent="0.25">
      <c r="A72" s="36" t="s">
        <v>16</v>
      </c>
      <c r="B72" s="5" t="s">
        <v>256</v>
      </c>
      <c r="C72" s="5" t="s">
        <v>264</v>
      </c>
      <c r="D72" s="284" t="s">
        <v>190</v>
      </c>
      <c r="E72" s="285"/>
      <c r="F72" s="5" t="s">
        <v>55</v>
      </c>
      <c r="G72" s="5" t="s">
        <v>66</v>
      </c>
      <c r="H72" s="46">
        <v>0</v>
      </c>
      <c r="I72" s="240">
        <v>3</v>
      </c>
      <c r="J72" s="16">
        <v>6</v>
      </c>
      <c r="K72" s="235">
        <v>9</v>
      </c>
    </row>
    <row r="73" spans="1:11" ht="21" x14ac:dyDescent="0.35">
      <c r="A73" s="262" t="s">
        <v>77</v>
      </c>
      <c r="B73" s="262"/>
      <c r="C73" s="262"/>
      <c r="D73" s="262"/>
      <c r="E73" s="262"/>
      <c r="F73" s="262"/>
      <c r="G73" s="262"/>
      <c r="H73" s="239"/>
      <c r="I73" s="73"/>
      <c r="J73" s="73"/>
      <c r="K73" s="73"/>
    </row>
    <row r="74" spans="1:11" x14ac:dyDescent="0.25">
      <c r="A74" s="286" t="s">
        <v>257</v>
      </c>
      <c r="B74" s="287"/>
      <c r="C74" s="287"/>
      <c r="D74" s="287"/>
      <c r="E74" s="287"/>
      <c r="F74" s="287"/>
      <c r="G74" s="287"/>
      <c r="H74" s="261"/>
      <c r="I74" s="75"/>
      <c r="J74" s="75"/>
      <c r="K74" s="75"/>
    </row>
  </sheetData>
  <mergeCells count="126">
    <mergeCell ref="BM3:BQ3"/>
    <mergeCell ref="H17:K17"/>
    <mergeCell ref="L17:O17"/>
    <mergeCell ref="P17:S17"/>
    <mergeCell ref="T17:W17"/>
    <mergeCell ref="X17:AA17"/>
    <mergeCell ref="BH17:BL17"/>
    <mergeCell ref="BM17:BQ17"/>
    <mergeCell ref="BC17:BG17"/>
    <mergeCell ref="AS3:AW3"/>
    <mergeCell ref="AX3:BB3"/>
    <mergeCell ref="AX17:BB17"/>
    <mergeCell ref="AS17:AW17"/>
    <mergeCell ref="AN17:AR17"/>
    <mergeCell ref="AI17:AM17"/>
    <mergeCell ref="AD17:AH17"/>
    <mergeCell ref="BC3:BG3"/>
    <mergeCell ref="BH3:BL3"/>
    <mergeCell ref="AD3:AH3"/>
    <mergeCell ref="AI3:AM3"/>
    <mergeCell ref="AN3:AR3"/>
    <mergeCell ref="D8:E8"/>
    <mergeCell ref="P12:Q12"/>
    <mergeCell ref="A24:G24"/>
    <mergeCell ref="A25:G25"/>
    <mergeCell ref="N36:R36"/>
    <mergeCell ref="A27:D27"/>
    <mergeCell ref="P29:Q29"/>
    <mergeCell ref="Q46:V46"/>
    <mergeCell ref="E47:F47"/>
    <mergeCell ref="E48:F48"/>
    <mergeCell ref="E49:F49"/>
    <mergeCell ref="A40:G40"/>
    <mergeCell ref="A42:G42"/>
    <mergeCell ref="U39:Y39"/>
    <mergeCell ref="H34:H35"/>
    <mergeCell ref="A1:G1"/>
    <mergeCell ref="D4:E4"/>
    <mergeCell ref="D5:E5"/>
    <mergeCell ref="D6:E6"/>
    <mergeCell ref="D7:E7"/>
    <mergeCell ref="A10:G10"/>
    <mergeCell ref="A3:G3"/>
    <mergeCell ref="H3:K3"/>
    <mergeCell ref="L3:O3"/>
    <mergeCell ref="D18:E18"/>
    <mergeCell ref="D36:E36"/>
    <mergeCell ref="A17:G17"/>
    <mergeCell ref="P3:S3"/>
    <mergeCell ref="T3:W3"/>
    <mergeCell ref="X3:AA3"/>
    <mergeCell ref="BD20:BH20"/>
    <mergeCell ref="A21:G21"/>
    <mergeCell ref="A22:G22"/>
    <mergeCell ref="A23:G23"/>
    <mergeCell ref="U20:Y20"/>
    <mergeCell ref="Z20:AD20"/>
    <mergeCell ref="AE20:AI20"/>
    <mergeCell ref="AJ20:AN20"/>
    <mergeCell ref="AO20:AS20"/>
    <mergeCell ref="AT20:AX20"/>
    <mergeCell ref="AY20:BC20"/>
    <mergeCell ref="AY39:BC39"/>
    <mergeCell ref="AJ34:AN34"/>
    <mergeCell ref="A34:G34"/>
    <mergeCell ref="N34:R34"/>
    <mergeCell ref="N35:R35"/>
    <mergeCell ref="I34:K34"/>
    <mergeCell ref="U34:Y34"/>
    <mergeCell ref="Z34:AD34"/>
    <mergeCell ref="AE34:AI34"/>
    <mergeCell ref="BB51:BF51"/>
    <mergeCell ref="D52:E52"/>
    <mergeCell ref="BD34:BH34"/>
    <mergeCell ref="D35:E35"/>
    <mergeCell ref="AO34:AS34"/>
    <mergeCell ref="AT34:AX34"/>
    <mergeCell ref="AY34:BC34"/>
    <mergeCell ref="BD39:BH39"/>
    <mergeCell ref="Z39:AD39"/>
    <mergeCell ref="AE39:AI39"/>
    <mergeCell ref="AJ39:AN39"/>
    <mergeCell ref="AC51:AG51"/>
    <mergeCell ref="AH51:AL51"/>
    <mergeCell ref="AM51:AQ51"/>
    <mergeCell ref="D37:E37"/>
    <mergeCell ref="N37:R37"/>
    <mergeCell ref="AO39:AS39"/>
    <mergeCell ref="AT39:AX39"/>
    <mergeCell ref="A41:G41"/>
    <mergeCell ref="AR51:AV51"/>
    <mergeCell ref="AW51:BA51"/>
    <mergeCell ref="A51:G51"/>
    <mergeCell ref="S51:W51"/>
    <mergeCell ref="X51:AB51"/>
    <mergeCell ref="BI55:BM55"/>
    <mergeCell ref="A56:G56"/>
    <mergeCell ref="A57:G57"/>
    <mergeCell ref="Z55:AD55"/>
    <mergeCell ref="AE55:AI55"/>
    <mergeCell ref="AJ55:AN55"/>
    <mergeCell ref="AO55:AS55"/>
    <mergeCell ref="AT55:AX55"/>
    <mergeCell ref="A58:G58"/>
    <mergeCell ref="AY55:BC55"/>
    <mergeCell ref="BD55:BH55"/>
    <mergeCell ref="D72:E72"/>
    <mergeCell ref="A74:G74"/>
    <mergeCell ref="A44:K44"/>
    <mergeCell ref="A63:D63"/>
    <mergeCell ref="E65:F65"/>
    <mergeCell ref="E66:F66"/>
    <mergeCell ref="E67:F67"/>
    <mergeCell ref="E68:F68"/>
    <mergeCell ref="A70:G70"/>
    <mergeCell ref="H70:H71"/>
    <mergeCell ref="I70:K70"/>
    <mergeCell ref="D71:E71"/>
    <mergeCell ref="A59:G59"/>
    <mergeCell ref="A60:G60"/>
    <mergeCell ref="A61:G61"/>
    <mergeCell ref="D54:E54"/>
    <mergeCell ref="H51:H52"/>
    <mergeCell ref="I51:K51"/>
    <mergeCell ref="D53:E53"/>
    <mergeCell ref="E46:F46"/>
  </mergeCells>
  <pageMargins left="0.7" right="0.7" top="0.75" bottom="0.75" header="0.3" footer="0.3"/>
  <pageSetup paperSize="9" scale="18" fitToHeight="0"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B53"/>
  <sheetViews>
    <sheetView tabSelected="1" zoomScale="60" zoomScaleNormal="60" workbookViewId="0">
      <selection activeCell="M38" sqref="M38"/>
    </sheetView>
  </sheetViews>
  <sheetFormatPr defaultColWidth="9.28515625" defaultRowHeight="15" outlineLevelRow="1" x14ac:dyDescent="0.25"/>
  <cols>
    <col min="1" max="1" width="10.42578125" customWidth="1"/>
    <col min="2" max="2" width="43.28515625" customWidth="1"/>
    <col min="3" max="3" width="55.42578125" customWidth="1"/>
    <col min="4" max="4" width="36.42578125" customWidth="1"/>
    <col min="5" max="5" width="20.42578125" customWidth="1"/>
    <col min="6" max="6" width="10.5703125" customWidth="1"/>
    <col min="7" max="7" width="14.42578125" customWidth="1"/>
    <col min="8" max="8" width="14" customWidth="1"/>
    <col min="9" max="9" width="11.28515625" customWidth="1"/>
    <col min="10" max="12" width="10.42578125" customWidth="1"/>
    <col min="13" max="34" width="8" customWidth="1"/>
  </cols>
  <sheetData>
    <row r="1" spans="1:53" ht="51" customHeight="1" x14ac:dyDescent="0.25">
      <c r="A1" s="321" t="s">
        <v>203</v>
      </c>
      <c r="B1" s="322"/>
      <c r="C1" s="322"/>
      <c r="D1" s="322"/>
      <c r="E1" s="322"/>
      <c r="F1" s="322"/>
      <c r="G1" s="322"/>
      <c r="H1" s="116"/>
      <c r="I1" s="116"/>
      <c r="J1" s="116"/>
      <c r="K1" s="116"/>
      <c r="L1" s="116"/>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25"/>
      <c r="AY1" s="25"/>
      <c r="AZ1" s="25"/>
      <c r="BA1" s="25"/>
    </row>
    <row r="2" spans="1:53" ht="18.75" customHeight="1" x14ac:dyDescent="0.35">
      <c r="A2" s="25"/>
      <c r="B2" s="33"/>
      <c r="C2" s="33"/>
      <c r="D2" s="33"/>
      <c r="E2" s="33"/>
      <c r="F2" s="33"/>
      <c r="G2" s="33"/>
      <c r="H2" s="33"/>
      <c r="I2" s="33"/>
      <c r="J2" s="33"/>
      <c r="K2" s="33"/>
      <c r="L2" s="4"/>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row>
    <row r="3" spans="1:53" ht="25.35" customHeight="1" x14ac:dyDescent="0.25">
      <c r="A3" s="325" t="s">
        <v>2</v>
      </c>
      <c r="B3" s="325"/>
      <c r="C3" s="325"/>
      <c r="D3" s="325"/>
      <c r="E3" s="325"/>
      <c r="F3" s="325"/>
      <c r="G3" s="325"/>
      <c r="H3" s="336"/>
      <c r="I3" s="337"/>
      <c r="J3" s="338"/>
      <c r="K3" s="208"/>
      <c r="L3" s="224"/>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row>
    <row r="4" spans="1:53" ht="33" customHeight="1" thickBot="1" x14ac:dyDescent="0.3">
      <c r="A4" s="35" t="s">
        <v>4</v>
      </c>
      <c r="B4" s="14" t="s">
        <v>5</v>
      </c>
      <c r="C4" s="14" t="s">
        <v>3</v>
      </c>
      <c r="D4" s="301" t="s">
        <v>30</v>
      </c>
      <c r="E4" s="302"/>
      <c r="F4" s="15" t="s">
        <v>8</v>
      </c>
      <c r="G4" s="117" t="s">
        <v>0</v>
      </c>
      <c r="H4" s="52" t="s">
        <v>220</v>
      </c>
      <c r="I4" s="19" t="s">
        <v>35</v>
      </c>
      <c r="J4" s="53" t="s">
        <v>50</v>
      </c>
      <c r="K4" s="49"/>
      <c r="L4" s="19"/>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row>
    <row r="5" spans="1:53" s="1" customFormat="1" ht="41.25" customHeight="1" x14ac:dyDescent="0.25">
      <c r="A5" s="36" t="s">
        <v>16</v>
      </c>
      <c r="B5" s="5" t="s">
        <v>148</v>
      </c>
      <c r="C5" s="5" t="s">
        <v>196</v>
      </c>
      <c r="D5" s="284" t="s">
        <v>231</v>
      </c>
      <c r="E5" s="285"/>
      <c r="F5" s="5" t="s">
        <v>19</v>
      </c>
      <c r="G5" s="46" t="s">
        <v>57</v>
      </c>
      <c r="H5" s="54" t="s">
        <v>219</v>
      </c>
      <c r="I5" s="17" t="s">
        <v>58</v>
      </c>
      <c r="J5" s="55" t="s">
        <v>59</v>
      </c>
      <c r="K5" s="50"/>
      <c r="L5" s="17"/>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row>
    <row r="6" spans="1:53" s="1" customFormat="1" ht="75" x14ac:dyDescent="0.25">
      <c r="A6" s="37" t="s">
        <v>17</v>
      </c>
      <c r="B6" s="6" t="s">
        <v>149</v>
      </c>
      <c r="C6" s="6" t="s">
        <v>151</v>
      </c>
      <c r="D6" s="305" t="s">
        <v>150</v>
      </c>
      <c r="E6" s="306"/>
      <c r="F6" s="7" t="s">
        <v>19</v>
      </c>
      <c r="G6" s="47" t="s">
        <v>57</v>
      </c>
      <c r="H6" s="56" t="s">
        <v>197</v>
      </c>
      <c r="I6" s="210">
        <v>0.64</v>
      </c>
      <c r="J6" s="211">
        <v>0.64</v>
      </c>
      <c r="K6" s="51"/>
      <c r="L6" s="20"/>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row>
    <row r="7" spans="1:53" s="1" customFormat="1" ht="42.6" customHeight="1" x14ac:dyDescent="0.25">
      <c r="A7" s="38" t="s">
        <v>18</v>
      </c>
      <c r="B7" s="5" t="s">
        <v>166</v>
      </c>
      <c r="C7" s="5" t="s">
        <v>168</v>
      </c>
      <c r="D7" s="323" t="s">
        <v>167</v>
      </c>
      <c r="E7" s="324"/>
      <c r="F7" s="8" t="s">
        <v>19</v>
      </c>
      <c r="G7" s="48" t="s">
        <v>57</v>
      </c>
      <c r="H7" s="56" t="s">
        <v>198</v>
      </c>
      <c r="I7" s="213">
        <v>0.4</v>
      </c>
      <c r="J7" s="214">
        <v>0.35</v>
      </c>
      <c r="K7" s="51"/>
      <c r="L7" s="18"/>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row>
    <row r="8" spans="1:53" s="1" customFormat="1" x14ac:dyDescent="0.25">
      <c r="A8" s="4"/>
      <c r="B8" s="39"/>
      <c r="C8" s="39"/>
      <c r="D8" s="39"/>
      <c r="E8" s="39"/>
      <c r="F8" s="39"/>
      <c r="G8" s="39"/>
      <c r="H8" s="39"/>
      <c r="I8" s="39"/>
      <c r="J8" s="39"/>
      <c r="K8" s="39"/>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row>
    <row r="9" spans="1:53" s="1" customFormat="1" ht="28.5" customHeight="1" x14ac:dyDescent="0.35">
      <c r="A9" s="288" t="s">
        <v>173</v>
      </c>
      <c r="B9" s="288"/>
      <c r="C9" s="288"/>
      <c r="D9" s="288"/>
      <c r="E9" s="288"/>
      <c r="F9" s="288"/>
      <c r="G9" s="288"/>
      <c r="H9" s="40"/>
      <c r="I9" s="40"/>
      <c r="J9" s="40"/>
      <c r="K9" s="40"/>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4"/>
      <c r="AY9" s="4"/>
      <c r="AZ9" s="4"/>
      <c r="BA9" s="4"/>
    </row>
    <row r="10" spans="1:53" s="9" customFormat="1" ht="27.75" customHeight="1" x14ac:dyDescent="0.35">
      <c r="A10" s="42"/>
      <c r="B10" s="42"/>
      <c r="C10" s="42"/>
      <c r="D10" s="42"/>
      <c r="E10" s="43"/>
      <c r="F10" s="43"/>
      <c r="G10" s="43"/>
      <c r="H10" s="43"/>
      <c r="I10" s="43"/>
      <c r="J10" s="43"/>
      <c r="K10" s="43"/>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31"/>
      <c r="BA10" s="31"/>
    </row>
    <row r="11" spans="1:53" s="1" customFormat="1" ht="29.25" customHeight="1" outlineLevel="1" thickBot="1" x14ac:dyDescent="0.4">
      <c r="A11" s="25"/>
      <c r="B11" s="59" t="s">
        <v>7</v>
      </c>
      <c r="C11" s="60">
        <v>2018</v>
      </c>
      <c r="D11" s="61">
        <v>2019</v>
      </c>
      <c r="E11" s="289">
        <v>2020</v>
      </c>
      <c r="F11" s="290"/>
      <c r="G11" s="33"/>
      <c r="H11" s="33"/>
      <c r="I11" s="33"/>
      <c r="J11" s="33"/>
      <c r="K11" s="33"/>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row>
    <row r="12" spans="1:53" s="1" customFormat="1" ht="23.85" customHeight="1" outlineLevel="1" x14ac:dyDescent="0.35">
      <c r="A12" s="4"/>
      <c r="B12" s="62" t="s">
        <v>25</v>
      </c>
      <c r="C12" s="63">
        <v>6375000</v>
      </c>
      <c r="D12" s="64">
        <v>8750000</v>
      </c>
      <c r="E12" s="291">
        <v>14125000</v>
      </c>
      <c r="F12" s="292"/>
      <c r="G12" s="33"/>
      <c r="H12" s="33"/>
      <c r="I12" s="33"/>
      <c r="J12" s="33"/>
      <c r="K12" s="33"/>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row>
    <row r="13" spans="1:53" s="1" customFormat="1" ht="23.85" customHeight="1" outlineLevel="1" x14ac:dyDescent="0.35">
      <c r="A13" s="25"/>
      <c r="B13" s="65" t="s">
        <v>23</v>
      </c>
      <c r="C13" s="66">
        <v>0.1</v>
      </c>
      <c r="D13" s="67">
        <v>0.1</v>
      </c>
      <c r="E13" s="293">
        <v>0.1</v>
      </c>
      <c r="F13" s="294"/>
      <c r="G13" s="33"/>
      <c r="H13" s="33"/>
      <c r="I13" s="33"/>
      <c r="J13" s="33"/>
      <c r="K13" s="33"/>
      <c r="L13" s="119"/>
      <c r="M13" s="119"/>
      <c r="N13" s="119"/>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row>
    <row r="14" spans="1:53" s="1" customFormat="1" ht="23.85" customHeight="1" outlineLevel="1" x14ac:dyDescent="0.35">
      <c r="A14" s="25"/>
      <c r="B14" s="65" t="s">
        <v>24</v>
      </c>
      <c r="C14" s="66">
        <v>0.9</v>
      </c>
      <c r="D14" s="67">
        <v>0.9</v>
      </c>
      <c r="E14" s="293">
        <v>0.9</v>
      </c>
      <c r="F14" s="294"/>
      <c r="G14" s="33"/>
      <c r="H14" s="33"/>
      <c r="I14" s="33"/>
      <c r="J14" s="33"/>
      <c r="K14" s="33"/>
      <c r="L14" s="119"/>
      <c r="M14" s="119"/>
      <c r="N14" s="119"/>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row>
    <row r="15" spans="1:53" s="1" customFormat="1" ht="19.5" customHeight="1" outlineLevel="1" x14ac:dyDescent="0.35">
      <c r="A15" s="25"/>
      <c r="B15" s="2"/>
      <c r="C15" s="2"/>
      <c r="D15" s="33"/>
      <c r="E15" s="33"/>
      <c r="F15" s="33"/>
      <c r="G15" s="33"/>
      <c r="H15" s="33"/>
      <c r="I15" s="33"/>
      <c r="J15" s="33"/>
      <c r="K15" s="33"/>
      <c r="L15" s="4"/>
      <c r="M15" s="44" t="s">
        <v>36</v>
      </c>
      <c r="N15" s="3"/>
      <c r="O15" s="3"/>
      <c r="P15" s="3"/>
      <c r="Q15" s="3"/>
      <c r="R15" s="3"/>
      <c r="S15" s="3"/>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row>
    <row r="16" spans="1:53" ht="21" outlineLevel="1" x14ac:dyDescent="0.35">
      <c r="A16" s="295" t="s">
        <v>209</v>
      </c>
      <c r="B16" s="295"/>
      <c r="C16" s="295"/>
      <c r="D16" s="295"/>
      <c r="E16" s="295"/>
      <c r="F16" s="295"/>
      <c r="G16" s="296"/>
      <c r="H16" s="339"/>
      <c r="I16" s="340"/>
      <c r="J16" s="340"/>
      <c r="K16" s="341"/>
      <c r="L16" s="25"/>
      <c r="M16" s="25"/>
      <c r="N16" s="310" t="s">
        <v>9</v>
      </c>
      <c r="O16" s="311"/>
      <c r="P16" s="311"/>
      <c r="Q16" s="311"/>
      <c r="R16" s="312"/>
      <c r="S16" s="310" t="s">
        <v>14</v>
      </c>
      <c r="T16" s="311"/>
      <c r="U16" s="311"/>
      <c r="V16" s="311"/>
      <c r="W16" s="312"/>
      <c r="X16" s="310" t="s">
        <v>22</v>
      </c>
      <c r="Y16" s="311"/>
      <c r="Z16" s="311"/>
      <c r="AA16" s="311"/>
      <c r="AB16" s="312"/>
      <c r="AC16" s="310" t="s">
        <v>11</v>
      </c>
      <c r="AD16" s="311"/>
      <c r="AE16" s="311"/>
      <c r="AF16" s="311"/>
      <c r="AG16" s="312"/>
      <c r="AH16" s="310" t="s">
        <v>12</v>
      </c>
      <c r="AI16" s="311"/>
      <c r="AJ16" s="311"/>
      <c r="AK16" s="311"/>
      <c r="AL16" s="312"/>
      <c r="AM16" s="310" t="s">
        <v>10</v>
      </c>
      <c r="AN16" s="311"/>
      <c r="AO16" s="311"/>
      <c r="AP16" s="311"/>
      <c r="AQ16" s="312"/>
      <c r="AR16" s="310" t="s">
        <v>15</v>
      </c>
      <c r="AS16" s="311"/>
      <c r="AT16" s="311"/>
      <c r="AU16" s="311"/>
      <c r="AV16" s="312"/>
      <c r="AW16" s="310" t="s">
        <v>13</v>
      </c>
      <c r="AX16" s="311"/>
      <c r="AY16" s="311"/>
      <c r="AZ16" s="311"/>
      <c r="BA16" s="312"/>
    </row>
    <row r="17" spans="1:54" ht="29.85" customHeight="1" outlineLevel="1" thickBot="1" x14ac:dyDescent="0.3">
      <c r="A17" s="35" t="s">
        <v>4</v>
      </c>
      <c r="B17" s="14" t="s">
        <v>6</v>
      </c>
      <c r="C17" s="14" t="s">
        <v>3</v>
      </c>
      <c r="D17" s="301" t="s">
        <v>52</v>
      </c>
      <c r="E17" s="302"/>
      <c r="F17" s="15" t="s">
        <v>8</v>
      </c>
      <c r="G17" s="15" t="s">
        <v>0</v>
      </c>
      <c r="H17" s="215" t="s">
        <v>214</v>
      </c>
      <c r="I17" s="12" t="s">
        <v>35</v>
      </c>
      <c r="J17" s="19" t="s">
        <v>160</v>
      </c>
      <c r="K17" s="216" t="s">
        <v>50</v>
      </c>
      <c r="L17" s="25"/>
      <c r="M17" s="25"/>
      <c r="N17" s="330" t="s">
        <v>62</v>
      </c>
      <c r="O17" s="331"/>
      <c r="P17" s="331"/>
      <c r="Q17" s="331"/>
      <c r="R17" s="332"/>
      <c r="S17" s="330" t="s">
        <v>62</v>
      </c>
      <c r="T17" s="331"/>
      <c r="U17" s="331"/>
      <c r="V17" s="331"/>
      <c r="W17" s="332"/>
      <c r="X17" s="330" t="s">
        <v>62</v>
      </c>
      <c r="Y17" s="331"/>
      <c r="Z17" s="331"/>
      <c r="AA17" s="331"/>
      <c r="AB17" s="332"/>
      <c r="AC17" s="330" t="s">
        <v>62</v>
      </c>
      <c r="AD17" s="331"/>
      <c r="AE17" s="331"/>
      <c r="AF17" s="331"/>
      <c r="AG17" s="332"/>
      <c r="AH17" s="330" t="s">
        <v>62</v>
      </c>
      <c r="AI17" s="331"/>
      <c r="AJ17" s="331"/>
      <c r="AK17" s="331"/>
      <c r="AL17" s="332"/>
      <c r="AM17" s="330" t="s">
        <v>62</v>
      </c>
      <c r="AN17" s="331"/>
      <c r="AO17" s="331"/>
      <c r="AP17" s="331"/>
      <c r="AQ17" s="332"/>
      <c r="AR17" s="330" t="s">
        <v>62</v>
      </c>
      <c r="AS17" s="331"/>
      <c r="AT17" s="331"/>
      <c r="AU17" s="331"/>
      <c r="AV17" s="332"/>
      <c r="AW17" s="330" t="s">
        <v>62</v>
      </c>
      <c r="AX17" s="331"/>
      <c r="AY17" s="331"/>
      <c r="AZ17" s="331"/>
      <c r="BA17" s="332"/>
    </row>
    <row r="18" spans="1:54" ht="61.9" customHeight="1" outlineLevel="1" x14ac:dyDescent="0.25">
      <c r="A18" s="36" t="s">
        <v>16</v>
      </c>
      <c r="B18" s="5" t="s">
        <v>232</v>
      </c>
      <c r="C18" s="5" t="s">
        <v>153</v>
      </c>
      <c r="D18" s="284" t="s">
        <v>146</v>
      </c>
      <c r="E18" s="285"/>
      <c r="F18" s="5" t="s">
        <v>199</v>
      </c>
      <c r="G18" s="5" t="s">
        <v>57</v>
      </c>
      <c r="H18" s="246">
        <v>61</v>
      </c>
      <c r="I18" s="246">
        <v>135</v>
      </c>
      <c r="J18" s="246">
        <v>150</v>
      </c>
      <c r="K18" s="246">
        <v>165</v>
      </c>
      <c r="L18" s="25"/>
      <c r="M18" s="30" t="s">
        <v>16</v>
      </c>
      <c r="N18" s="29"/>
      <c r="O18" s="22"/>
      <c r="P18" s="22"/>
      <c r="Q18" s="22"/>
      <c r="R18" s="27"/>
      <c r="S18" s="29"/>
      <c r="T18" s="22"/>
      <c r="U18" s="22"/>
      <c r="V18" s="22"/>
      <c r="W18" s="27"/>
      <c r="X18" s="29"/>
      <c r="Y18" s="22"/>
      <c r="Z18" s="22"/>
      <c r="AA18" s="22"/>
      <c r="AB18" s="27"/>
      <c r="AC18" s="29"/>
      <c r="AD18" s="22"/>
      <c r="AE18" s="22"/>
      <c r="AF18" s="22"/>
      <c r="AG18" s="27"/>
      <c r="AH18" s="29"/>
      <c r="AI18" s="22"/>
      <c r="AJ18" s="22"/>
      <c r="AK18" s="22"/>
      <c r="AL18" s="27"/>
      <c r="AM18" s="29"/>
      <c r="AN18" s="22"/>
      <c r="AO18" s="22"/>
      <c r="AP18" s="22"/>
      <c r="AQ18" s="27"/>
      <c r="AR18" s="29"/>
      <c r="AS18" s="22"/>
      <c r="AT18" s="22"/>
      <c r="AU18" s="22"/>
      <c r="AV18" s="27"/>
      <c r="AW18" s="29"/>
      <c r="AX18" s="22"/>
      <c r="AY18" s="22"/>
      <c r="AZ18" s="22"/>
      <c r="BA18" s="27"/>
    </row>
    <row r="19" spans="1:54" ht="21" outlineLevel="1" x14ac:dyDescent="0.35">
      <c r="A19" s="118" t="s">
        <v>54</v>
      </c>
      <c r="B19" s="118"/>
      <c r="C19" s="118"/>
      <c r="D19" s="118"/>
      <c r="E19" s="118"/>
      <c r="F19" s="118"/>
      <c r="G19" s="118"/>
      <c r="H19" s="231"/>
      <c r="I19" s="247"/>
      <c r="J19" s="247"/>
      <c r="K19" s="247"/>
      <c r="L19" s="25"/>
      <c r="M19" s="32"/>
      <c r="N19" s="307"/>
      <c r="O19" s="307"/>
      <c r="P19" s="307"/>
      <c r="Q19" s="307"/>
      <c r="R19" s="307"/>
      <c r="S19" s="307"/>
      <c r="T19" s="307"/>
      <c r="U19" s="307"/>
      <c r="V19" s="307"/>
      <c r="W19" s="307"/>
      <c r="X19" s="307"/>
      <c r="Y19" s="307"/>
      <c r="Z19" s="307"/>
      <c r="AA19" s="307"/>
      <c r="AB19" s="307"/>
      <c r="AC19" s="307"/>
      <c r="AD19" s="307"/>
      <c r="AE19" s="307"/>
      <c r="AF19" s="307"/>
      <c r="AG19" s="307"/>
      <c r="AH19" s="307"/>
      <c r="AI19" s="307"/>
      <c r="AJ19" s="307"/>
      <c r="AK19" s="307"/>
      <c r="AL19" s="307"/>
      <c r="AM19" s="307"/>
      <c r="AN19" s="307"/>
      <c r="AO19" s="307"/>
      <c r="AP19" s="307"/>
      <c r="AQ19" s="307"/>
      <c r="AR19" s="307"/>
      <c r="AS19" s="307"/>
      <c r="AT19" s="307"/>
      <c r="AU19" s="307"/>
      <c r="AV19" s="307"/>
      <c r="AW19" s="307"/>
      <c r="AX19" s="307"/>
      <c r="AY19" s="307"/>
      <c r="AZ19" s="307"/>
      <c r="BA19" s="307"/>
      <c r="BB19" s="32"/>
    </row>
    <row r="20" spans="1:54" ht="14.65" customHeight="1" outlineLevel="1" x14ac:dyDescent="0.25">
      <c r="A20" s="286" t="s">
        <v>138</v>
      </c>
      <c r="B20" s="287"/>
      <c r="C20" s="287"/>
      <c r="D20" s="287"/>
      <c r="E20" s="287"/>
      <c r="F20" s="287"/>
      <c r="G20" s="287"/>
      <c r="H20" s="231"/>
      <c r="I20" s="247"/>
      <c r="J20" s="247"/>
      <c r="K20" s="247"/>
      <c r="L20" s="71"/>
      <c r="M20" s="71"/>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1"/>
      <c r="AN20" s="71"/>
      <c r="AO20" s="71"/>
      <c r="AP20" s="71"/>
      <c r="AQ20" s="71"/>
      <c r="AR20" s="71"/>
      <c r="AS20" s="71"/>
      <c r="AT20" s="71"/>
      <c r="AU20" s="32"/>
    </row>
    <row r="21" spans="1:54" ht="14.65" customHeight="1" outlineLevel="1" x14ac:dyDescent="0.25">
      <c r="A21" s="308" t="s">
        <v>69</v>
      </c>
      <c r="B21" s="309"/>
      <c r="C21" s="309"/>
      <c r="D21" s="309"/>
      <c r="E21" s="309"/>
      <c r="F21" s="309"/>
      <c r="G21" s="309"/>
      <c r="H21" s="74"/>
      <c r="I21" s="74"/>
      <c r="J21" s="25"/>
      <c r="K21" s="25"/>
      <c r="L21" s="72"/>
      <c r="M21" s="72"/>
      <c r="N21" s="72"/>
      <c r="O21" s="72"/>
      <c r="P21" s="72"/>
      <c r="Q21" s="72"/>
      <c r="R21" s="72"/>
      <c r="S21" s="72"/>
      <c r="T21" s="72"/>
      <c r="U21" s="72"/>
      <c r="V21" s="72"/>
      <c r="W21" s="72"/>
      <c r="X21" s="72"/>
      <c r="Y21" s="72"/>
      <c r="Z21" s="72"/>
      <c r="AA21" s="72"/>
      <c r="AB21" s="72"/>
      <c r="AC21" s="72"/>
      <c r="AD21" s="72"/>
      <c r="AE21" s="72"/>
      <c r="AF21" s="72"/>
      <c r="AG21" s="72"/>
      <c r="AH21" s="72"/>
      <c r="AI21" s="72"/>
      <c r="AJ21" s="72"/>
      <c r="AK21" s="72"/>
      <c r="AL21" s="72"/>
      <c r="AM21" s="72"/>
      <c r="AN21" s="72"/>
      <c r="AO21" s="72"/>
      <c r="AP21" s="72"/>
      <c r="AQ21" s="72"/>
      <c r="AR21" s="72"/>
      <c r="AS21" s="72"/>
      <c r="AT21" s="72"/>
      <c r="AU21" s="32"/>
    </row>
    <row r="22" spans="1:54" ht="14.65" customHeight="1" outlineLevel="1" x14ac:dyDescent="0.25">
      <c r="A22" s="286" t="s">
        <v>70</v>
      </c>
      <c r="B22" s="287"/>
      <c r="C22" s="287"/>
      <c r="D22" s="287"/>
      <c r="E22" s="287"/>
      <c r="F22" s="287"/>
      <c r="G22" s="287"/>
      <c r="H22" s="74"/>
      <c r="I22" s="74"/>
      <c r="J22" s="25"/>
      <c r="K22" s="25"/>
      <c r="L22" s="72"/>
      <c r="M22" s="72"/>
      <c r="N22" s="72"/>
      <c r="O22" s="72"/>
      <c r="P22" s="72"/>
      <c r="Q22" s="72"/>
      <c r="R22" s="72"/>
      <c r="S22" s="72"/>
      <c r="T22" s="72"/>
      <c r="U22" s="72"/>
      <c r="V22" s="72"/>
      <c r="W22" s="72"/>
      <c r="X22" s="72"/>
      <c r="Y22" s="72"/>
      <c r="Z22" s="72"/>
      <c r="AA22" s="72"/>
      <c r="AB22" s="72"/>
      <c r="AC22" s="72"/>
      <c r="AD22" s="72"/>
      <c r="AE22" s="72"/>
      <c r="AF22" s="72"/>
      <c r="AG22" s="72"/>
      <c r="AH22" s="72"/>
      <c r="AI22" s="72"/>
      <c r="AJ22" s="72"/>
      <c r="AK22" s="72"/>
      <c r="AL22" s="72"/>
      <c r="AM22" s="72"/>
      <c r="AN22" s="72"/>
      <c r="AO22" s="72"/>
      <c r="AP22" s="72"/>
      <c r="AQ22" s="72"/>
      <c r="AR22" s="72"/>
      <c r="AS22" s="72"/>
      <c r="AT22" s="72"/>
      <c r="AU22" s="32"/>
    </row>
    <row r="23" spans="1:54" ht="18.75" customHeight="1" outlineLevel="1" x14ac:dyDescent="0.25">
      <c r="A23" s="287"/>
      <c r="B23" s="287"/>
      <c r="C23" s="287"/>
      <c r="D23" s="287"/>
      <c r="E23" s="287"/>
      <c r="F23" s="287"/>
      <c r="G23" s="287"/>
      <c r="H23" s="74"/>
      <c r="I23" s="74"/>
      <c r="J23" s="25"/>
      <c r="K23" s="25"/>
      <c r="L23" s="72"/>
      <c r="M23" s="72"/>
      <c r="N23" s="72"/>
      <c r="O23" s="72"/>
      <c r="P23" s="72"/>
      <c r="Q23" s="72"/>
      <c r="R23" s="72"/>
      <c r="S23" s="72"/>
      <c r="T23" s="72"/>
      <c r="U23" s="72"/>
      <c r="V23" s="72"/>
      <c r="W23" s="72"/>
      <c r="X23" s="72"/>
      <c r="Y23" s="72"/>
      <c r="Z23" s="72"/>
      <c r="AA23" s="72"/>
      <c r="AB23" s="72"/>
      <c r="AC23" s="72"/>
      <c r="AD23" s="72"/>
      <c r="AE23" s="72"/>
      <c r="AF23" s="72"/>
      <c r="AG23" s="72"/>
      <c r="AH23" s="72"/>
      <c r="AI23" s="72"/>
      <c r="AJ23" s="72"/>
      <c r="AK23" s="72"/>
      <c r="AL23" s="72"/>
      <c r="AM23" s="72"/>
      <c r="AN23" s="72"/>
      <c r="AO23" s="72"/>
      <c r="AP23" s="72"/>
      <c r="AQ23" s="72"/>
      <c r="AR23" s="72"/>
      <c r="AS23" s="72"/>
      <c r="AT23" s="72"/>
      <c r="AU23" s="32"/>
    </row>
    <row r="24" spans="1:54" s="1" customFormat="1" ht="48.75" customHeight="1" x14ac:dyDescent="0.35">
      <c r="A24" s="288" t="s">
        <v>200</v>
      </c>
      <c r="B24" s="288"/>
      <c r="C24" s="288"/>
      <c r="D24" s="288"/>
      <c r="E24" s="40"/>
      <c r="F24" s="40"/>
      <c r="G24" s="40"/>
      <c r="H24" s="40"/>
      <c r="I24" s="40"/>
      <c r="J24" s="40"/>
      <c r="K24" s="40"/>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31"/>
      <c r="AX24" s="4"/>
      <c r="AY24" s="4"/>
      <c r="AZ24" s="4"/>
      <c r="BA24" s="4"/>
    </row>
    <row r="25" spans="1:54" s="9" customFormat="1" ht="21" customHeight="1" x14ac:dyDescent="0.35">
      <c r="A25" s="288"/>
      <c r="B25" s="288"/>
      <c r="C25" s="288"/>
      <c r="D25" s="288"/>
      <c r="E25" s="43"/>
      <c r="F25" s="43"/>
      <c r="G25" s="43"/>
      <c r="H25" s="43"/>
      <c r="I25" s="43"/>
      <c r="J25" s="43"/>
      <c r="K25" s="43"/>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row>
    <row r="26" spans="1:54" s="1" customFormat="1" ht="29.25" customHeight="1" outlineLevel="1" thickBot="1" x14ac:dyDescent="0.4">
      <c r="A26" s="25"/>
      <c r="B26" s="59" t="s">
        <v>7</v>
      </c>
      <c r="C26" s="60">
        <v>2018</v>
      </c>
      <c r="D26" s="61">
        <v>2019</v>
      </c>
      <c r="E26" s="289">
        <v>2020</v>
      </c>
      <c r="F26" s="290"/>
      <c r="G26" s="33"/>
      <c r="H26" s="33"/>
      <c r="I26" s="33"/>
      <c r="J26" s="33"/>
      <c r="K26" s="33"/>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row>
    <row r="27" spans="1:54" s="1" customFormat="1" ht="23.85" customHeight="1" outlineLevel="1" x14ac:dyDescent="0.35">
      <c r="A27" s="4"/>
      <c r="B27" s="62" t="s">
        <v>25</v>
      </c>
      <c r="C27" s="63">
        <v>12550000</v>
      </c>
      <c r="D27" s="64">
        <f>C27+1000000</f>
        <v>13550000</v>
      </c>
      <c r="E27" s="291">
        <f>D27+1000000</f>
        <v>14550000</v>
      </c>
      <c r="F27" s="292"/>
      <c r="G27" s="33"/>
      <c r="H27" s="33"/>
      <c r="I27" s="33"/>
      <c r="J27" s="33"/>
      <c r="K27" s="33"/>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row>
    <row r="28" spans="1:54" s="1" customFormat="1" ht="23.85" customHeight="1" outlineLevel="1" x14ac:dyDescent="0.35">
      <c r="A28" s="25"/>
      <c r="B28" s="65" t="s">
        <v>23</v>
      </c>
      <c r="C28" s="66">
        <v>0.25</v>
      </c>
      <c r="D28" s="67">
        <v>0.25</v>
      </c>
      <c r="E28" s="293">
        <v>0.25</v>
      </c>
      <c r="F28" s="294"/>
      <c r="G28" s="33"/>
      <c r="H28" s="33"/>
      <c r="I28" s="33"/>
      <c r="J28" s="33"/>
      <c r="K28" s="33"/>
      <c r="L28" s="119"/>
      <c r="M28" s="119"/>
      <c r="N28" s="119"/>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row>
    <row r="29" spans="1:54" s="1" customFormat="1" ht="23.85" customHeight="1" outlineLevel="1" x14ac:dyDescent="0.35">
      <c r="A29" s="25"/>
      <c r="B29" s="65" t="s">
        <v>24</v>
      </c>
      <c r="C29" s="66">
        <v>0.75</v>
      </c>
      <c r="D29" s="67">
        <v>0.75</v>
      </c>
      <c r="E29" s="293">
        <v>0.75</v>
      </c>
      <c r="F29" s="294"/>
      <c r="G29" s="33"/>
      <c r="H29" s="33"/>
      <c r="I29" s="33"/>
      <c r="J29" s="33"/>
      <c r="K29" s="33"/>
      <c r="L29" s="119"/>
      <c r="M29" s="119"/>
      <c r="N29" s="119"/>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row>
    <row r="30" spans="1:54" s="1" customFormat="1" ht="19.5" customHeight="1" outlineLevel="1" x14ac:dyDescent="0.35">
      <c r="A30" s="25"/>
      <c r="B30" s="2"/>
      <c r="C30" s="2"/>
      <c r="D30" s="33"/>
      <c r="E30" s="33"/>
      <c r="F30" s="33"/>
      <c r="G30" s="33"/>
      <c r="H30" s="33"/>
      <c r="I30" s="33"/>
      <c r="J30" s="33"/>
      <c r="K30" s="33"/>
      <c r="L30" s="4"/>
      <c r="M30" s="44" t="s">
        <v>36</v>
      </c>
      <c r="N30" s="3"/>
      <c r="O30" s="3"/>
      <c r="P30" s="3"/>
      <c r="Q30" s="3"/>
      <c r="R30" s="3"/>
      <c r="S30" s="3"/>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row>
    <row r="31" spans="1:54" ht="21" outlineLevel="1" x14ac:dyDescent="0.35">
      <c r="A31" s="295" t="s">
        <v>187</v>
      </c>
      <c r="B31" s="295"/>
      <c r="C31" s="295"/>
      <c r="D31" s="295"/>
      <c r="E31" s="295"/>
      <c r="F31" s="295"/>
      <c r="G31" s="296"/>
      <c r="H31" s="333"/>
      <c r="I31" s="334"/>
      <c r="J31" s="334"/>
      <c r="K31" s="335"/>
      <c r="L31" s="25"/>
      <c r="M31" s="25"/>
      <c r="N31" s="310" t="s">
        <v>9</v>
      </c>
      <c r="O31" s="311"/>
      <c r="P31" s="311"/>
      <c r="Q31" s="311"/>
      <c r="R31" s="312"/>
      <c r="S31" s="310" t="s">
        <v>14</v>
      </c>
      <c r="T31" s="311"/>
      <c r="U31" s="311"/>
      <c r="V31" s="311"/>
      <c r="W31" s="312"/>
      <c r="X31" s="310" t="s">
        <v>22</v>
      </c>
      <c r="Y31" s="311"/>
      <c r="Z31" s="311"/>
      <c r="AA31" s="311"/>
      <c r="AB31" s="312"/>
      <c r="AC31" s="310" t="s">
        <v>11</v>
      </c>
      <c r="AD31" s="311"/>
      <c r="AE31" s="311"/>
      <c r="AF31" s="311"/>
      <c r="AG31" s="312"/>
      <c r="AH31" s="310" t="s">
        <v>12</v>
      </c>
      <c r="AI31" s="311"/>
      <c r="AJ31" s="311"/>
      <c r="AK31" s="311"/>
      <c r="AL31" s="312"/>
      <c r="AM31" s="310" t="s">
        <v>10</v>
      </c>
      <c r="AN31" s="311"/>
      <c r="AO31" s="311"/>
      <c r="AP31" s="311"/>
      <c r="AQ31" s="312"/>
      <c r="AR31" s="310" t="s">
        <v>15</v>
      </c>
      <c r="AS31" s="311"/>
      <c r="AT31" s="311"/>
      <c r="AU31" s="311"/>
      <c r="AV31" s="312"/>
      <c r="AW31" s="310" t="s">
        <v>13</v>
      </c>
      <c r="AX31" s="311"/>
      <c r="AY31" s="311"/>
      <c r="AZ31" s="311"/>
      <c r="BA31" s="312"/>
    </row>
    <row r="32" spans="1:54" ht="29.85" customHeight="1" outlineLevel="1" thickBot="1" x14ac:dyDescent="0.3">
      <c r="A32" s="35" t="s">
        <v>4</v>
      </c>
      <c r="B32" s="14" t="s">
        <v>6</v>
      </c>
      <c r="C32" s="14" t="s">
        <v>3</v>
      </c>
      <c r="D32" s="301" t="s">
        <v>52</v>
      </c>
      <c r="E32" s="302"/>
      <c r="F32" s="15" t="s">
        <v>8</v>
      </c>
      <c r="G32" s="15" t="s">
        <v>0</v>
      </c>
      <c r="H32" s="215" t="s">
        <v>214</v>
      </c>
      <c r="I32" s="12" t="s">
        <v>35</v>
      </c>
      <c r="J32" s="19" t="s">
        <v>160</v>
      </c>
      <c r="K32" s="216" t="s">
        <v>50</v>
      </c>
      <c r="L32" s="25"/>
      <c r="M32" s="25"/>
      <c r="N32" s="28" t="s">
        <v>20</v>
      </c>
      <c r="O32" s="21" t="s">
        <v>28</v>
      </c>
      <c r="P32" s="21" t="s">
        <v>27</v>
      </c>
      <c r="Q32" s="21" t="s">
        <v>21</v>
      </c>
      <c r="R32" s="26" t="s">
        <v>37</v>
      </c>
      <c r="S32" s="28" t="s">
        <v>20</v>
      </c>
      <c r="T32" s="21" t="s">
        <v>28</v>
      </c>
      <c r="U32" s="21" t="s">
        <v>27</v>
      </c>
      <c r="V32" s="21" t="s">
        <v>21</v>
      </c>
      <c r="W32" s="26" t="s">
        <v>37</v>
      </c>
      <c r="X32" s="28" t="s">
        <v>20</v>
      </c>
      <c r="Y32" s="21" t="s">
        <v>28</v>
      </c>
      <c r="Z32" s="21" t="s">
        <v>27</v>
      </c>
      <c r="AA32" s="21" t="s">
        <v>21</v>
      </c>
      <c r="AB32" s="26" t="s">
        <v>37</v>
      </c>
      <c r="AC32" s="28" t="s">
        <v>20</v>
      </c>
      <c r="AD32" s="21" t="s">
        <v>28</v>
      </c>
      <c r="AE32" s="21" t="s">
        <v>27</v>
      </c>
      <c r="AF32" s="21" t="s">
        <v>21</v>
      </c>
      <c r="AG32" s="26" t="s">
        <v>37</v>
      </c>
      <c r="AH32" s="28" t="s">
        <v>20</v>
      </c>
      <c r="AI32" s="21" t="s">
        <v>28</v>
      </c>
      <c r="AJ32" s="21" t="s">
        <v>27</v>
      </c>
      <c r="AK32" s="21" t="s">
        <v>21</v>
      </c>
      <c r="AL32" s="26" t="s">
        <v>37</v>
      </c>
      <c r="AM32" s="28" t="s">
        <v>20</v>
      </c>
      <c r="AN32" s="21" t="s">
        <v>28</v>
      </c>
      <c r="AO32" s="21" t="s">
        <v>27</v>
      </c>
      <c r="AP32" s="21" t="s">
        <v>21</v>
      </c>
      <c r="AQ32" s="26"/>
      <c r="AR32" s="28" t="s">
        <v>20</v>
      </c>
      <c r="AS32" s="21" t="s">
        <v>28</v>
      </c>
      <c r="AT32" s="21" t="s">
        <v>27</v>
      </c>
      <c r="AU32" s="21" t="s">
        <v>21</v>
      </c>
      <c r="AV32" s="26"/>
      <c r="AW32" s="28" t="s">
        <v>20</v>
      </c>
      <c r="AX32" s="21" t="s">
        <v>28</v>
      </c>
      <c r="AY32" s="21" t="s">
        <v>27</v>
      </c>
      <c r="AZ32" s="21" t="s">
        <v>21</v>
      </c>
      <c r="BA32" s="26" t="s">
        <v>37</v>
      </c>
    </row>
    <row r="33" spans="1:54" ht="60.75" outlineLevel="1" thickBot="1" x14ac:dyDescent="0.3">
      <c r="A33" s="36" t="s">
        <v>16</v>
      </c>
      <c r="B33" s="5" t="s">
        <v>152</v>
      </c>
      <c r="C33" s="5" t="s">
        <v>154</v>
      </c>
      <c r="D33" s="284" t="s">
        <v>147</v>
      </c>
      <c r="E33" s="285"/>
      <c r="F33" s="5" t="s">
        <v>55</v>
      </c>
      <c r="G33" s="5" t="s">
        <v>201</v>
      </c>
      <c r="H33" s="248">
        <v>146</v>
      </c>
      <c r="I33" s="248">
        <v>251</v>
      </c>
      <c r="J33" s="248">
        <v>270</v>
      </c>
      <c r="K33" s="248">
        <v>290</v>
      </c>
      <c r="L33" s="25"/>
      <c r="M33" s="30" t="s">
        <v>16</v>
      </c>
      <c r="N33" s="29"/>
      <c r="O33" s="22"/>
      <c r="P33" s="22"/>
      <c r="Q33" s="22"/>
      <c r="R33" s="27"/>
      <c r="S33" s="29"/>
      <c r="T33" s="22"/>
      <c r="U33" s="22"/>
      <c r="V33" s="22"/>
      <c r="W33" s="27"/>
      <c r="X33" s="29"/>
      <c r="Y33" s="22"/>
      <c r="Z33" s="22"/>
      <c r="AA33" s="22"/>
      <c r="AB33" s="27"/>
      <c r="AC33" s="29"/>
      <c r="AD33" s="22"/>
      <c r="AE33" s="22"/>
      <c r="AF33" s="22"/>
      <c r="AG33" s="27"/>
      <c r="AH33" s="29"/>
      <c r="AI33" s="22"/>
      <c r="AJ33" s="22"/>
      <c r="AK33" s="22"/>
      <c r="AL33" s="27"/>
      <c r="AM33" s="29"/>
      <c r="AN33" s="22"/>
      <c r="AO33" s="22"/>
      <c r="AP33" s="22"/>
      <c r="AQ33" s="27"/>
      <c r="AR33" s="29"/>
      <c r="AS33" s="22"/>
      <c r="AT33" s="22"/>
      <c r="AU33" s="22"/>
      <c r="AV33" s="27"/>
      <c r="AW33" s="29"/>
      <c r="AX33" s="22"/>
      <c r="AY33" s="22"/>
      <c r="AZ33" s="22"/>
      <c r="BA33" s="27"/>
    </row>
    <row r="34" spans="1:54" ht="30" outlineLevel="1" x14ac:dyDescent="0.25">
      <c r="A34" s="75" t="s">
        <v>17</v>
      </c>
      <c r="B34" s="75" t="s">
        <v>221</v>
      </c>
      <c r="C34" s="75" t="s">
        <v>222</v>
      </c>
      <c r="D34" s="284" t="s">
        <v>147</v>
      </c>
      <c r="E34" s="285"/>
      <c r="F34" s="5"/>
      <c r="G34" s="5"/>
      <c r="H34" s="115">
        <v>5662</v>
      </c>
      <c r="I34" s="115">
        <v>35000</v>
      </c>
      <c r="J34" s="115">
        <v>40000</v>
      </c>
      <c r="K34" s="115">
        <v>40000</v>
      </c>
      <c r="L34" s="25"/>
      <c r="M34" s="70"/>
      <c r="N34" s="166">
        <v>2000</v>
      </c>
      <c r="O34" s="166"/>
      <c r="P34" s="166"/>
      <c r="Q34" s="166">
        <v>2375</v>
      </c>
      <c r="R34" s="166">
        <v>4375</v>
      </c>
      <c r="S34" s="166">
        <v>1875</v>
      </c>
      <c r="T34" s="166">
        <v>125</v>
      </c>
      <c r="U34" s="166">
        <v>500</v>
      </c>
      <c r="V34" s="166">
        <v>1875</v>
      </c>
      <c r="W34" s="166">
        <v>4375</v>
      </c>
      <c r="X34" s="166">
        <v>1875</v>
      </c>
      <c r="Y34" s="166">
        <v>125</v>
      </c>
      <c r="Z34" s="166">
        <v>500</v>
      </c>
      <c r="AA34" s="166">
        <v>1875</v>
      </c>
      <c r="AB34" s="166">
        <v>4375</v>
      </c>
      <c r="AC34" s="166">
        <v>1875</v>
      </c>
      <c r="AD34" s="166">
        <v>125</v>
      </c>
      <c r="AE34" s="166">
        <v>500</v>
      </c>
      <c r="AF34" s="166">
        <v>1875</v>
      </c>
      <c r="AG34" s="166">
        <v>4375</v>
      </c>
      <c r="AH34" s="166">
        <v>2000</v>
      </c>
      <c r="AI34" s="166"/>
      <c r="AJ34" s="166"/>
      <c r="AK34" s="166">
        <v>2375</v>
      </c>
      <c r="AL34" s="166">
        <v>4375</v>
      </c>
      <c r="AM34" s="166">
        <v>1875</v>
      </c>
      <c r="AN34" s="166">
        <v>125</v>
      </c>
      <c r="AO34" s="166">
        <v>500</v>
      </c>
      <c r="AP34" s="166">
        <v>1875</v>
      </c>
      <c r="AQ34" s="166">
        <v>4375</v>
      </c>
      <c r="AR34" s="166">
        <v>1875</v>
      </c>
      <c r="AS34" s="166">
        <v>125</v>
      </c>
      <c r="AT34" s="166">
        <v>500</v>
      </c>
      <c r="AU34" s="166">
        <v>1875</v>
      </c>
      <c r="AV34" s="166">
        <v>4375</v>
      </c>
      <c r="AW34" s="166">
        <f>1875+125</f>
        <v>2000</v>
      </c>
      <c r="AX34" s="166"/>
      <c r="AY34" s="166"/>
      <c r="AZ34" s="166">
        <f>1875+500</f>
        <v>2375</v>
      </c>
      <c r="BA34" s="166">
        <v>4375</v>
      </c>
    </row>
    <row r="35" spans="1:54" ht="31.5" customHeight="1" outlineLevel="1" x14ac:dyDescent="0.35">
      <c r="A35" s="25"/>
      <c r="B35" s="33"/>
      <c r="C35" s="33"/>
      <c r="D35" s="33"/>
      <c r="E35" s="33"/>
      <c r="F35" s="33"/>
      <c r="G35" s="33"/>
      <c r="H35" s="33"/>
      <c r="I35" s="33"/>
      <c r="J35" s="33"/>
      <c r="K35" s="25"/>
      <c r="L35" s="4"/>
      <c r="M35" s="68"/>
      <c r="N35" s="69"/>
      <c r="O35" s="69"/>
      <c r="P35" s="69"/>
      <c r="Q35" s="69"/>
      <c r="R35" s="69"/>
      <c r="S35" s="69"/>
      <c r="T35" s="31"/>
      <c r="U35" s="31"/>
      <c r="V35" s="31"/>
      <c r="W35" s="31"/>
      <c r="X35" s="31"/>
      <c r="Y35" s="31"/>
      <c r="Z35" s="31"/>
      <c r="AA35" s="31"/>
      <c r="AB35" s="31"/>
      <c r="AC35" s="31"/>
      <c r="AD35" s="31"/>
      <c r="AE35" s="31"/>
      <c r="AF35" s="31"/>
      <c r="AG35" s="31"/>
      <c r="AH35" s="31"/>
      <c r="AI35" s="31"/>
      <c r="AJ35" s="31"/>
      <c r="AK35" s="31"/>
      <c r="AL35" s="31"/>
      <c r="AM35" s="31"/>
      <c r="AN35" s="31"/>
      <c r="AO35" s="31"/>
      <c r="AP35" s="31"/>
      <c r="AQ35" s="31"/>
      <c r="AR35" s="31"/>
      <c r="AS35" s="31"/>
      <c r="AT35" s="31"/>
      <c r="AU35" s="31"/>
      <c r="AV35" s="31"/>
      <c r="AW35" s="31"/>
      <c r="AX35" s="31"/>
      <c r="AY35" s="31"/>
      <c r="AZ35" s="32"/>
      <c r="BA35" s="32"/>
      <c r="BB35" s="32"/>
    </row>
    <row r="36" spans="1:54" ht="21" outlineLevel="1" x14ac:dyDescent="0.35">
      <c r="A36" s="118" t="s">
        <v>186</v>
      </c>
      <c r="B36" s="118"/>
      <c r="C36" s="118"/>
      <c r="D36" s="118"/>
      <c r="E36" s="118"/>
      <c r="F36" s="118"/>
      <c r="G36" s="118"/>
      <c r="H36" s="73"/>
      <c r="I36" s="73"/>
      <c r="J36" s="73"/>
      <c r="K36" s="73"/>
      <c r="L36" s="25"/>
      <c r="M36" s="32"/>
      <c r="N36" s="307"/>
      <c r="O36" s="307"/>
      <c r="P36" s="307"/>
      <c r="Q36" s="307"/>
      <c r="R36" s="307"/>
      <c r="S36" s="307"/>
      <c r="T36" s="307"/>
      <c r="U36" s="307"/>
      <c r="V36" s="307"/>
      <c r="W36" s="307"/>
      <c r="X36" s="307"/>
      <c r="Y36" s="307"/>
      <c r="Z36" s="307"/>
      <c r="AA36" s="307"/>
      <c r="AB36" s="307"/>
      <c r="AC36" s="307"/>
      <c r="AD36" s="307"/>
      <c r="AE36" s="307"/>
      <c r="AF36" s="307"/>
      <c r="AG36" s="307"/>
      <c r="AH36" s="307"/>
      <c r="AI36" s="307"/>
      <c r="AJ36" s="307"/>
      <c r="AK36" s="307"/>
      <c r="AL36" s="307"/>
      <c r="AM36" s="307"/>
      <c r="AN36" s="307"/>
      <c r="AO36" s="307"/>
      <c r="AP36" s="307"/>
      <c r="AQ36" s="307"/>
      <c r="AR36" s="307"/>
      <c r="AS36" s="307"/>
      <c r="AT36" s="307"/>
      <c r="AU36" s="307"/>
      <c r="AV36" s="307"/>
      <c r="AW36" s="307"/>
      <c r="AX36" s="307"/>
      <c r="AY36" s="307"/>
      <c r="AZ36" s="307"/>
      <c r="BA36" s="307"/>
      <c r="BB36" s="32"/>
    </row>
    <row r="37" spans="1:54" ht="28.5" customHeight="1" outlineLevel="1" x14ac:dyDescent="0.25">
      <c r="A37" s="286" t="s">
        <v>137</v>
      </c>
      <c r="B37" s="287"/>
      <c r="C37" s="287"/>
      <c r="D37" s="287"/>
      <c r="E37" s="287"/>
      <c r="F37" s="287"/>
      <c r="G37" s="287"/>
      <c r="H37" s="75"/>
      <c r="I37" s="75"/>
      <c r="J37" s="25"/>
      <c r="K37" s="25"/>
      <c r="L37" s="71"/>
      <c r="M37" s="71"/>
      <c r="N37" s="71"/>
      <c r="O37" s="71"/>
      <c r="P37" s="71"/>
      <c r="Q37" s="71"/>
      <c r="R37" s="71"/>
      <c r="S37" s="71"/>
      <c r="T37" s="71"/>
      <c r="U37" s="71"/>
      <c r="V37" s="71"/>
      <c r="W37" s="71"/>
      <c r="X37" s="71"/>
      <c r="Y37" s="71"/>
      <c r="Z37" s="71"/>
      <c r="AA37" s="71"/>
      <c r="AB37" s="71"/>
      <c r="AC37" s="71"/>
      <c r="AD37" s="71"/>
      <c r="AE37" s="71"/>
      <c r="AF37" s="71"/>
      <c r="AG37" s="71"/>
      <c r="AH37" s="71"/>
      <c r="AI37" s="71"/>
      <c r="AJ37" s="71"/>
      <c r="AK37" s="71"/>
      <c r="AL37" s="71"/>
      <c r="AM37" s="71"/>
      <c r="AN37" s="71"/>
      <c r="AO37" s="71"/>
      <c r="AP37" s="71"/>
      <c r="AQ37" s="71"/>
      <c r="AR37" s="71"/>
      <c r="AS37" s="71"/>
      <c r="AT37" s="71"/>
      <c r="AU37" s="32"/>
    </row>
    <row r="38" spans="1:54" ht="15.75" customHeight="1" outlineLevel="1" x14ac:dyDescent="0.25">
      <c r="A38" s="308"/>
      <c r="B38" s="309"/>
      <c r="C38" s="309"/>
      <c r="D38" s="309"/>
      <c r="E38" s="309"/>
      <c r="F38" s="309"/>
      <c r="G38" s="309"/>
      <c r="H38" s="74"/>
      <c r="I38" s="74"/>
      <c r="J38" s="25"/>
      <c r="K38" s="25"/>
      <c r="L38" s="72"/>
      <c r="M38" s="72"/>
      <c r="N38" s="72"/>
      <c r="O38" s="72"/>
      <c r="P38" s="72"/>
      <c r="Q38" s="72"/>
      <c r="R38" s="72"/>
      <c r="S38" s="72"/>
      <c r="T38" s="72"/>
      <c r="U38" s="72"/>
      <c r="V38" s="72"/>
      <c r="W38" s="72"/>
      <c r="X38" s="72"/>
      <c r="Y38" s="72"/>
      <c r="Z38" s="72"/>
      <c r="AA38" s="72"/>
      <c r="AB38" s="72"/>
      <c r="AC38" s="72"/>
      <c r="AD38" s="72"/>
      <c r="AE38" s="72"/>
      <c r="AF38" s="72"/>
      <c r="AG38" s="72"/>
      <c r="AH38" s="72"/>
      <c r="AI38" s="72"/>
      <c r="AJ38" s="72"/>
      <c r="AK38" s="72"/>
      <c r="AL38" s="72"/>
      <c r="AM38" s="72"/>
      <c r="AN38" s="72"/>
      <c r="AO38" s="72"/>
      <c r="AP38" s="72"/>
      <c r="AQ38" s="72"/>
      <c r="AR38" s="72"/>
      <c r="AS38" s="72"/>
      <c r="AT38" s="72"/>
      <c r="AU38" s="32"/>
    </row>
    <row r="39" spans="1:54" ht="51" customHeight="1" outlineLevel="1" x14ac:dyDescent="0.25">
      <c r="A39" s="288" t="s">
        <v>207</v>
      </c>
      <c r="B39" s="288"/>
      <c r="C39" s="288"/>
      <c r="D39" s="288"/>
      <c r="E39" s="288"/>
      <c r="F39" s="288"/>
      <c r="G39" s="288"/>
      <c r="H39" s="74"/>
      <c r="I39" s="74"/>
      <c r="J39" s="25"/>
      <c r="K39" s="25"/>
      <c r="L39" s="72"/>
      <c r="M39" s="72"/>
      <c r="N39" s="72"/>
      <c r="O39" s="72"/>
      <c r="P39" s="72"/>
      <c r="Q39" s="72"/>
      <c r="R39" s="72"/>
      <c r="S39" s="72"/>
      <c r="T39" s="72"/>
      <c r="U39" s="72"/>
      <c r="V39" s="72"/>
      <c r="W39" s="72"/>
      <c r="X39" s="72"/>
      <c r="Y39" s="72"/>
      <c r="Z39" s="72"/>
      <c r="AA39" s="72"/>
      <c r="AB39" s="72"/>
      <c r="AC39" s="72"/>
      <c r="AD39" s="72"/>
      <c r="AE39" s="72"/>
      <c r="AF39" s="72"/>
      <c r="AG39" s="72"/>
      <c r="AH39" s="72"/>
      <c r="AI39" s="72"/>
      <c r="AJ39" s="72"/>
      <c r="AK39" s="72"/>
      <c r="AL39" s="72"/>
      <c r="AM39" s="72"/>
      <c r="AN39" s="72"/>
      <c r="AO39" s="72"/>
      <c r="AP39" s="72"/>
      <c r="AQ39" s="72"/>
      <c r="AR39" s="72"/>
      <c r="AS39" s="72"/>
      <c r="AT39" s="72"/>
      <c r="AU39" s="32"/>
    </row>
    <row r="41" spans="1:54" ht="21.75" thickBot="1" x14ac:dyDescent="0.3">
      <c r="B41" s="59" t="s">
        <v>7</v>
      </c>
      <c r="C41" s="60">
        <v>2018</v>
      </c>
      <c r="D41" s="61">
        <v>2019</v>
      </c>
      <c r="E41" s="289">
        <v>2020</v>
      </c>
      <c r="F41" s="290"/>
    </row>
    <row r="42" spans="1:54" ht="18.75" x14ac:dyDescent="0.3">
      <c r="B42" s="62" t="s">
        <v>25</v>
      </c>
      <c r="C42" s="63">
        <v>1500000</v>
      </c>
      <c r="D42" s="64">
        <v>1500000</v>
      </c>
      <c r="E42" s="291">
        <v>1500000</v>
      </c>
      <c r="F42" s="292"/>
    </row>
    <row r="43" spans="1:54" ht="18.75" x14ac:dyDescent="0.3">
      <c r="B43" s="65" t="s">
        <v>23</v>
      </c>
      <c r="C43" s="66">
        <v>0.25</v>
      </c>
      <c r="D43" s="67">
        <v>0.2</v>
      </c>
      <c r="E43" s="293">
        <v>0.15</v>
      </c>
      <c r="F43" s="294"/>
    </row>
    <row r="44" spans="1:54" ht="18.75" x14ac:dyDescent="0.3">
      <c r="B44" s="65" t="s">
        <v>24</v>
      </c>
      <c r="C44" s="66">
        <v>0.75</v>
      </c>
      <c r="D44" s="67">
        <v>0.8</v>
      </c>
      <c r="E44" s="293">
        <v>0.85</v>
      </c>
      <c r="F44" s="294"/>
    </row>
    <row r="46" spans="1:54" ht="21" x14ac:dyDescent="0.35">
      <c r="A46" s="295" t="s">
        <v>185</v>
      </c>
      <c r="B46" s="295"/>
      <c r="C46" s="295"/>
      <c r="D46" s="295"/>
      <c r="E46" s="295"/>
      <c r="F46" s="295"/>
      <c r="G46" s="296"/>
      <c r="H46" s="333"/>
      <c r="I46" s="334"/>
      <c r="J46" s="334"/>
      <c r="K46" s="335"/>
    </row>
    <row r="47" spans="1:54" ht="30.75" thickBot="1" x14ac:dyDescent="0.3">
      <c r="A47" s="35" t="s">
        <v>4</v>
      </c>
      <c r="B47" s="14" t="s">
        <v>6</v>
      </c>
      <c r="C47" s="14" t="s">
        <v>3</v>
      </c>
      <c r="D47" s="301" t="s">
        <v>52</v>
      </c>
      <c r="E47" s="302"/>
      <c r="F47" s="15" t="s">
        <v>8</v>
      </c>
      <c r="G47" s="15" t="s">
        <v>0</v>
      </c>
      <c r="H47" s="215" t="s">
        <v>214</v>
      </c>
      <c r="I47" s="12" t="s">
        <v>35</v>
      </c>
      <c r="J47" s="19" t="s">
        <v>160</v>
      </c>
      <c r="K47" s="216" t="s">
        <v>50</v>
      </c>
    </row>
    <row r="48" spans="1:54" ht="30.75" thickBot="1" x14ac:dyDescent="0.3">
      <c r="A48" s="36" t="s">
        <v>16</v>
      </c>
      <c r="B48" s="5" t="s">
        <v>174</v>
      </c>
      <c r="C48" s="5" t="s">
        <v>176</v>
      </c>
      <c r="D48" s="284" t="s">
        <v>147</v>
      </c>
      <c r="E48" s="285"/>
      <c r="F48" s="5" t="s">
        <v>55</v>
      </c>
      <c r="G48" s="5" t="s">
        <v>177</v>
      </c>
      <c r="H48" s="219">
        <v>35</v>
      </c>
      <c r="I48" s="219">
        <v>80</v>
      </c>
      <c r="J48" s="219">
        <v>125</v>
      </c>
      <c r="K48" s="219">
        <v>175</v>
      </c>
    </row>
    <row r="49" spans="1:11" ht="30" x14ac:dyDescent="0.25">
      <c r="A49" s="36" t="s">
        <v>17</v>
      </c>
      <c r="B49" s="5" t="s">
        <v>175</v>
      </c>
      <c r="C49" s="5" t="s">
        <v>223</v>
      </c>
      <c r="D49" s="284" t="s">
        <v>147</v>
      </c>
      <c r="E49" s="285"/>
      <c r="F49" s="5" t="s">
        <v>55</v>
      </c>
      <c r="G49" s="5" t="s">
        <v>177</v>
      </c>
      <c r="H49" s="219">
        <v>20</v>
      </c>
      <c r="I49" s="219">
        <v>240</v>
      </c>
      <c r="J49" s="219">
        <v>375</v>
      </c>
      <c r="K49" s="219">
        <v>500</v>
      </c>
    </row>
    <row r="51" spans="1:11" ht="21" x14ac:dyDescent="0.35">
      <c r="A51" s="195" t="s">
        <v>184</v>
      </c>
      <c r="B51" s="195"/>
      <c r="C51" s="195"/>
      <c r="D51" s="195"/>
      <c r="E51" s="195"/>
      <c r="F51" s="195"/>
      <c r="G51" s="195"/>
    </row>
    <row r="52" spans="1:11" x14ac:dyDescent="0.25">
      <c r="A52" s="286" t="s">
        <v>208</v>
      </c>
      <c r="B52" s="287"/>
      <c r="C52" s="287"/>
      <c r="D52" s="287"/>
      <c r="E52" s="287"/>
      <c r="F52" s="287"/>
      <c r="G52" s="287"/>
    </row>
    <row r="53" spans="1:11" x14ac:dyDescent="0.25">
      <c r="A53" s="308" t="s">
        <v>183</v>
      </c>
      <c r="B53" s="309"/>
      <c r="C53" s="309"/>
      <c r="D53" s="309"/>
      <c r="E53" s="309"/>
      <c r="F53" s="309"/>
      <c r="G53" s="309"/>
    </row>
  </sheetData>
  <mergeCells count="85">
    <mergeCell ref="D33:E33"/>
    <mergeCell ref="D32:E32"/>
    <mergeCell ref="AW31:BA31"/>
    <mergeCell ref="AR31:AV31"/>
    <mergeCell ref="AM31:AQ31"/>
    <mergeCell ref="AH31:AL31"/>
    <mergeCell ref="A31:G31"/>
    <mergeCell ref="H31:K31"/>
    <mergeCell ref="N31:R31"/>
    <mergeCell ref="S31:W31"/>
    <mergeCell ref="X31:AB31"/>
    <mergeCell ref="AC31:AG31"/>
    <mergeCell ref="H46:K46"/>
    <mergeCell ref="H3:J3"/>
    <mergeCell ref="H16:K16"/>
    <mergeCell ref="A52:G52"/>
    <mergeCell ref="A53:G53"/>
    <mergeCell ref="D49:E49"/>
    <mergeCell ref="D47:E47"/>
    <mergeCell ref="D48:E48"/>
    <mergeCell ref="E41:F41"/>
    <mergeCell ref="E42:F42"/>
    <mergeCell ref="E43:F43"/>
    <mergeCell ref="E44:F44"/>
    <mergeCell ref="A46:G46"/>
    <mergeCell ref="D18:E18"/>
    <mergeCell ref="A21:G21"/>
    <mergeCell ref="A22:G22"/>
    <mergeCell ref="A24:D24"/>
    <mergeCell ref="A25:D25"/>
    <mergeCell ref="D7:E7"/>
    <mergeCell ref="E12:F12"/>
    <mergeCell ref="E13:F13"/>
    <mergeCell ref="E14:F14"/>
    <mergeCell ref="A16:G16"/>
    <mergeCell ref="A38:G38"/>
    <mergeCell ref="A39:G39"/>
    <mergeCell ref="A1:G1"/>
    <mergeCell ref="A3:G3"/>
    <mergeCell ref="D4:E4"/>
    <mergeCell ref="D5:E5"/>
    <mergeCell ref="D6:E6"/>
    <mergeCell ref="A9:G9"/>
    <mergeCell ref="E11:F11"/>
    <mergeCell ref="A37:G37"/>
    <mergeCell ref="A20:G20"/>
    <mergeCell ref="E28:F28"/>
    <mergeCell ref="E29:F29"/>
    <mergeCell ref="A23:G23"/>
    <mergeCell ref="E27:F27"/>
    <mergeCell ref="E26:F26"/>
    <mergeCell ref="AR16:AV16"/>
    <mergeCell ref="AW16:BA16"/>
    <mergeCell ref="D17:E17"/>
    <mergeCell ref="N17:R17"/>
    <mergeCell ref="S17:W17"/>
    <mergeCell ref="X17:AB17"/>
    <mergeCell ref="AC17:AG17"/>
    <mergeCell ref="AH17:AL17"/>
    <mergeCell ref="N16:R16"/>
    <mergeCell ref="S16:W16"/>
    <mergeCell ref="X16:AB16"/>
    <mergeCell ref="AC16:AG16"/>
    <mergeCell ref="AH16:AL16"/>
    <mergeCell ref="AM16:AQ16"/>
    <mergeCell ref="AM17:AQ17"/>
    <mergeCell ref="AR17:AV17"/>
    <mergeCell ref="N19:R19"/>
    <mergeCell ref="S19:W19"/>
    <mergeCell ref="X19:AB19"/>
    <mergeCell ref="AC19:AG19"/>
    <mergeCell ref="AH19:AL19"/>
    <mergeCell ref="AR36:AV36"/>
    <mergeCell ref="AW36:BA36"/>
    <mergeCell ref="AC36:AG36"/>
    <mergeCell ref="AH36:AL36"/>
    <mergeCell ref="AW17:BA17"/>
    <mergeCell ref="AM19:AQ19"/>
    <mergeCell ref="AR19:AV19"/>
    <mergeCell ref="AW19:BA19"/>
    <mergeCell ref="N36:R36"/>
    <mergeCell ref="S36:W36"/>
    <mergeCell ref="X36:AB36"/>
    <mergeCell ref="D34:E34"/>
    <mergeCell ref="AM36:AQ36"/>
  </mergeCells>
  <pageMargins left="0.7" right="0.7" top="0.78740157499999996" bottom="0.78740157499999996"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H26"/>
  <sheetViews>
    <sheetView zoomScale="60" zoomScaleNormal="60" workbookViewId="0">
      <selection activeCell="A8" sqref="A8:G8"/>
    </sheetView>
  </sheetViews>
  <sheetFormatPr defaultColWidth="9.28515625" defaultRowHeight="15" outlineLevelRow="1" x14ac:dyDescent="0.25"/>
  <cols>
    <col min="1" max="1" width="10.42578125" customWidth="1"/>
    <col min="2" max="2" width="43.28515625" customWidth="1"/>
    <col min="3" max="3" width="55.42578125" customWidth="1"/>
    <col min="4" max="4" width="36.42578125" customWidth="1"/>
    <col min="5" max="5" width="20.42578125" customWidth="1"/>
    <col min="6" max="6" width="10.5703125" customWidth="1"/>
    <col min="7" max="7" width="14.42578125" customWidth="1"/>
    <col min="8" max="8" width="14" customWidth="1"/>
    <col min="9" max="9" width="13.5703125" customWidth="1"/>
    <col min="10" max="10" width="15.28515625" customWidth="1"/>
    <col min="11" max="11" width="14.5703125" customWidth="1"/>
    <col min="12" max="18" width="10.42578125" customWidth="1"/>
    <col min="19" max="40" width="8" customWidth="1"/>
  </cols>
  <sheetData>
    <row r="1" spans="1:59" ht="60" customHeight="1" x14ac:dyDescent="0.25">
      <c r="A1" s="321" t="s">
        <v>241</v>
      </c>
      <c r="B1" s="322"/>
      <c r="C1" s="322"/>
      <c r="D1" s="322"/>
      <c r="E1" s="322"/>
      <c r="F1" s="322"/>
      <c r="G1" s="322"/>
      <c r="H1" s="116"/>
      <c r="I1" s="116"/>
      <c r="J1" s="116"/>
      <c r="K1" s="116"/>
      <c r="L1" s="116"/>
      <c r="M1" s="116"/>
      <c r="N1" s="116"/>
      <c r="O1" s="116"/>
      <c r="P1" s="116"/>
      <c r="Q1" s="116"/>
      <c r="R1" s="116"/>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25"/>
      <c r="BE1" s="25"/>
      <c r="BF1" s="25"/>
      <c r="BG1" s="25"/>
    </row>
    <row r="2" spans="1:59" ht="18.75" customHeight="1" x14ac:dyDescent="0.35">
      <c r="A2" s="25"/>
      <c r="B2" s="33"/>
      <c r="C2" s="33"/>
      <c r="D2" s="33"/>
      <c r="E2" s="33"/>
      <c r="F2" s="33"/>
      <c r="G2" s="33"/>
      <c r="H2" s="33"/>
      <c r="I2" s="33"/>
      <c r="J2" s="33"/>
      <c r="K2" s="33"/>
      <c r="L2" s="33"/>
      <c r="M2" s="33"/>
      <c r="N2" s="34"/>
      <c r="O2" s="34"/>
      <c r="P2" s="4"/>
      <c r="Q2" s="4"/>
      <c r="R2" s="4"/>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row>
    <row r="3" spans="1:59" ht="25.35" customHeight="1" x14ac:dyDescent="0.25">
      <c r="A3" s="325" t="s">
        <v>2</v>
      </c>
      <c r="B3" s="325"/>
      <c r="C3" s="325"/>
      <c r="D3" s="325"/>
      <c r="E3" s="325"/>
      <c r="F3" s="325"/>
      <c r="G3" s="325"/>
      <c r="H3" s="336"/>
      <c r="I3" s="337"/>
      <c r="J3" s="337"/>
      <c r="K3" s="337"/>
      <c r="L3" s="327"/>
      <c r="M3" s="327"/>
      <c r="N3" s="327"/>
      <c r="O3" s="327"/>
      <c r="P3" s="314"/>
      <c r="Q3" s="314"/>
      <c r="R3" s="314"/>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row>
    <row r="4" spans="1:59" ht="33" customHeight="1" thickBot="1" x14ac:dyDescent="0.3">
      <c r="A4" s="35" t="s">
        <v>4</v>
      </c>
      <c r="B4" s="14" t="s">
        <v>5</v>
      </c>
      <c r="C4" s="14" t="s">
        <v>3</v>
      </c>
      <c r="D4" s="301" t="s">
        <v>30</v>
      </c>
      <c r="E4" s="302"/>
      <c r="F4" s="15" t="s">
        <v>8</v>
      </c>
      <c r="G4" s="117" t="s">
        <v>0</v>
      </c>
      <c r="H4" s="52" t="s">
        <v>1</v>
      </c>
      <c r="I4" s="12" t="s">
        <v>35</v>
      </c>
      <c r="J4" s="19" t="s">
        <v>160</v>
      </c>
      <c r="K4" s="57" t="s">
        <v>50</v>
      </c>
      <c r="L4" s="227"/>
      <c r="M4" s="227"/>
      <c r="N4" s="227"/>
      <c r="O4" s="227"/>
      <c r="P4" s="254"/>
      <c r="Q4" s="227"/>
      <c r="R4" s="227"/>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row>
    <row r="5" spans="1:59" s="1" customFormat="1" ht="41.25" customHeight="1" x14ac:dyDescent="0.25">
      <c r="A5" s="36" t="s">
        <v>16</v>
      </c>
      <c r="B5" s="5" t="s">
        <v>155</v>
      </c>
      <c r="C5" s="5" t="s">
        <v>202</v>
      </c>
      <c r="D5" s="284" t="s">
        <v>234</v>
      </c>
      <c r="E5" s="285"/>
      <c r="F5" s="5" t="s">
        <v>19</v>
      </c>
      <c r="G5" s="46" t="s">
        <v>56</v>
      </c>
      <c r="H5" s="54" t="s">
        <v>233</v>
      </c>
      <c r="I5" s="249">
        <v>0.8</v>
      </c>
      <c r="J5" s="250">
        <v>0.85</v>
      </c>
      <c r="K5" s="253">
        <v>0.9</v>
      </c>
      <c r="L5" s="231"/>
      <c r="M5" s="231"/>
      <c r="N5" s="231"/>
      <c r="O5" s="231"/>
      <c r="P5" s="255"/>
      <c r="Q5" s="231"/>
      <c r="R5" s="231"/>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row>
    <row r="6" spans="1:59" s="1" customFormat="1" ht="41.25" customHeight="1" x14ac:dyDescent="0.25">
      <c r="A6" s="36" t="s">
        <v>17</v>
      </c>
      <c r="B6" s="5" t="s">
        <v>169</v>
      </c>
      <c r="C6" s="5" t="s">
        <v>172</v>
      </c>
      <c r="D6" s="162" t="s">
        <v>170</v>
      </c>
      <c r="E6" s="163"/>
      <c r="F6" s="5" t="s">
        <v>55</v>
      </c>
      <c r="G6" s="46" t="s">
        <v>171</v>
      </c>
      <c r="H6" s="169" t="s">
        <v>235</v>
      </c>
      <c r="I6" s="13">
        <v>3</v>
      </c>
      <c r="J6" s="17">
        <v>6</v>
      </c>
      <c r="K6" s="58">
        <v>9</v>
      </c>
      <c r="L6" s="231"/>
      <c r="M6" s="231"/>
      <c r="N6" s="231"/>
      <c r="O6" s="231"/>
      <c r="P6" s="255"/>
      <c r="Q6" s="231"/>
      <c r="R6" s="231"/>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row>
    <row r="7" spans="1:59" s="1" customFormat="1" x14ac:dyDescent="0.25">
      <c r="A7" s="4"/>
      <c r="B7" s="39"/>
      <c r="C7" s="39"/>
      <c r="D7" s="39"/>
      <c r="E7" s="39"/>
      <c r="F7" s="39"/>
      <c r="G7" s="39"/>
      <c r="H7" s="39"/>
      <c r="I7" s="39"/>
      <c r="J7" s="39"/>
      <c r="K7" s="39"/>
      <c r="L7" s="251"/>
      <c r="M7" s="251"/>
      <c r="N7" s="251"/>
      <c r="O7" s="251"/>
      <c r="P7" s="225"/>
      <c r="Q7" s="225"/>
      <c r="R7" s="225"/>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row>
    <row r="8" spans="1:59" s="1" customFormat="1" ht="48.75" customHeight="1" x14ac:dyDescent="0.35">
      <c r="A8" s="288" t="s">
        <v>242</v>
      </c>
      <c r="B8" s="288"/>
      <c r="C8" s="288"/>
      <c r="D8" s="288"/>
      <c r="E8" s="288"/>
      <c r="F8" s="288"/>
      <c r="G8" s="288"/>
      <c r="H8" s="40"/>
      <c r="I8" s="40"/>
      <c r="J8" s="40"/>
      <c r="K8" s="40"/>
      <c r="L8" s="252"/>
      <c r="M8" s="252"/>
      <c r="N8" s="252"/>
      <c r="O8" s="252"/>
      <c r="P8" s="225"/>
      <c r="Q8" s="225"/>
      <c r="R8" s="225"/>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4"/>
      <c r="BE8" s="4"/>
      <c r="BF8" s="4"/>
      <c r="BG8" s="4"/>
    </row>
    <row r="9" spans="1:59" s="9" customFormat="1" ht="27.75" customHeight="1" x14ac:dyDescent="0.35">
      <c r="A9" s="42"/>
      <c r="B9" s="42"/>
      <c r="C9" s="42"/>
      <c r="D9" s="42"/>
      <c r="E9" s="43"/>
      <c r="F9" s="43"/>
      <c r="G9" s="43"/>
      <c r="H9" s="43"/>
      <c r="I9" s="43"/>
      <c r="J9" s="43"/>
      <c r="K9" s="43"/>
      <c r="L9" s="43"/>
      <c r="M9" s="43"/>
      <c r="N9" s="43"/>
      <c r="O9" s="43"/>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row>
    <row r="10" spans="1:59" s="1" customFormat="1" ht="29.25" customHeight="1" outlineLevel="1" thickBot="1" x14ac:dyDescent="0.4">
      <c r="A10" s="25"/>
      <c r="B10" s="59" t="s">
        <v>7</v>
      </c>
      <c r="C10" s="60" t="s">
        <v>38</v>
      </c>
      <c r="D10" s="61">
        <v>2018</v>
      </c>
      <c r="E10" s="171">
        <v>2020</v>
      </c>
      <c r="F10" s="33"/>
      <c r="G10" s="33"/>
      <c r="H10" s="33"/>
      <c r="I10" s="33"/>
      <c r="J10" s="33"/>
      <c r="K10" s="33"/>
      <c r="L10" s="4"/>
      <c r="M10" s="4"/>
      <c r="N10" s="4"/>
      <c r="O10" s="318"/>
      <c r="P10" s="318"/>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row>
    <row r="11" spans="1:59" s="1" customFormat="1" ht="23.85" customHeight="1" outlineLevel="1" x14ac:dyDescent="0.35">
      <c r="A11" s="4"/>
      <c r="B11" s="62" t="s">
        <v>25</v>
      </c>
      <c r="C11" s="63">
        <v>1800000</v>
      </c>
      <c r="D11" s="64">
        <v>1900000</v>
      </c>
      <c r="E11" s="172">
        <v>2000000</v>
      </c>
      <c r="F11" s="33"/>
      <c r="G11" s="33"/>
      <c r="H11" s="33"/>
      <c r="I11" s="33"/>
      <c r="J11" s="33"/>
      <c r="K11" s="33"/>
      <c r="L11" s="4"/>
      <c r="M11" s="4"/>
      <c r="N11" s="119"/>
      <c r="O11" s="119"/>
      <c r="P11" s="119"/>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row>
    <row r="12" spans="1:59" s="1" customFormat="1" ht="23.85" customHeight="1" outlineLevel="1" x14ac:dyDescent="0.35">
      <c r="A12" s="25"/>
      <c r="B12" s="65" t="s">
        <v>23</v>
      </c>
      <c r="C12" s="66">
        <v>0.1</v>
      </c>
      <c r="D12" s="67">
        <v>0.1</v>
      </c>
      <c r="E12" s="173">
        <v>0.1</v>
      </c>
      <c r="F12" s="33"/>
      <c r="G12" s="33"/>
      <c r="H12" s="33"/>
      <c r="I12" s="33"/>
      <c r="J12" s="33"/>
      <c r="K12" s="33"/>
      <c r="L12" s="33"/>
      <c r="M12" s="33"/>
      <c r="N12" s="33"/>
      <c r="O12" s="4"/>
      <c r="P12" s="4"/>
      <c r="Q12" s="119"/>
      <c r="R12" s="119"/>
      <c r="S12" s="119"/>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row>
    <row r="13" spans="1:59" s="1" customFormat="1" ht="23.85" customHeight="1" outlineLevel="1" x14ac:dyDescent="0.35">
      <c r="A13" s="25"/>
      <c r="B13" s="65" t="s">
        <v>24</v>
      </c>
      <c r="C13" s="66">
        <v>0.9</v>
      </c>
      <c r="D13" s="67">
        <v>0.9</v>
      </c>
      <c r="E13" s="173">
        <v>0.9</v>
      </c>
      <c r="F13" s="33"/>
      <c r="G13" s="33"/>
      <c r="H13" s="33"/>
      <c r="I13" s="33"/>
      <c r="J13" s="33"/>
      <c r="K13" s="33"/>
      <c r="L13" s="33"/>
      <c r="M13" s="33"/>
      <c r="N13" s="33"/>
      <c r="O13" s="4"/>
      <c r="P13" s="4"/>
      <c r="Q13" s="119"/>
      <c r="R13" s="119"/>
      <c r="S13" s="119"/>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row>
    <row r="14" spans="1:59" s="1" customFormat="1" ht="19.5" customHeight="1" outlineLevel="1" x14ac:dyDescent="0.35">
      <c r="A14" s="25"/>
      <c r="B14" s="2"/>
      <c r="C14" s="2"/>
      <c r="D14" s="33"/>
      <c r="E14" s="33"/>
      <c r="F14" s="33"/>
      <c r="G14" s="33"/>
      <c r="H14" s="33"/>
      <c r="I14" s="33"/>
      <c r="J14" s="33"/>
      <c r="K14" s="33"/>
      <c r="L14" s="33"/>
      <c r="M14" s="33"/>
      <c r="N14" s="33"/>
      <c r="O14" s="33"/>
      <c r="P14" s="33"/>
      <c r="Q14" s="4"/>
      <c r="R14" s="4"/>
      <c r="S14" s="44" t="s">
        <v>36</v>
      </c>
      <c r="T14" s="3"/>
      <c r="U14" s="3"/>
      <c r="V14" s="3"/>
      <c r="W14" s="3"/>
      <c r="X14" s="3"/>
      <c r="Y14" s="3"/>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row>
    <row r="15" spans="1:59" ht="21" outlineLevel="1" x14ac:dyDescent="0.35">
      <c r="A15" s="295" t="s">
        <v>157</v>
      </c>
      <c r="B15" s="295"/>
      <c r="C15" s="295"/>
      <c r="D15" s="295"/>
      <c r="E15" s="295"/>
      <c r="F15" s="295"/>
      <c r="G15" s="296"/>
      <c r="H15" s="333"/>
      <c r="I15" s="334"/>
      <c r="J15" s="334"/>
      <c r="K15" s="334"/>
      <c r="L15" s="244"/>
      <c r="M15" s="314"/>
      <c r="N15" s="314"/>
      <c r="O15" s="314"/>
      <c r="P15" s="314"/>
      <c r="Q15" s="314"/>
      <c r="R15" s="234"/>
      <c r="S15" s="25"/>
      <c r="T15" s="310" t="s">
        <v>9</v>
      </c>
      <c r="U15" s="311"/>
      <c r="V15" s="311"/>
      <c r="W15" s="311"/>
      <c r="X15" s="312"/>
      <c r="Y15" s="310" t="s">
        <v>14</v>
      </c>
      <c r="Z15" s="311"/>
      <c r="AA15" s="311"/>
      <c r="AB15" s="311"/>
      <c r="AC15" s="312"/>
      <c r="AD15" s="310" t="s">
        <v>22</v>
      </c>
      <c r="AE15" s="311"/>
      <c r="AF15" s="311"/>
      <c r="AG15" s="311"/>
      <c r="AH15" s="312"/>
      <c r="AI15" s="310" t="s">
        <v>11</v>
      </c>
      <c r="AJ15" s="311"/>
      <c r="AK15" s="311"/>
      <c r="AL15" s="311"/>
      <c r="AM15" s="312"/>
      <c r="AN15" s="310" t="s">
        <v>12</v>
      </c>
      <c r="AO15" s="311"/>
      <c r="AP15" s="311"/>
      <c r="AQ15" s="311"/>
      <c r="AR15" s="312"/>
      <c r="AS15" s="310" t="s">
        <v>10</v>
      </c>
      <c r="AT15" s="311"/>
      <c r="AU15" s="311"/>
      <c r="AV15" s="311"/>
      <c r="AW15" s="312"/>
      <c r="AX15" s="310" t="s">
        <v>15</v>
      </c>
      <c r="AY15" s="311"/>
      <c r="AZ15" s="311"/>
      <c r="BA15" s="311"/>
      <c r="BB15" s="312"/>
      <c r="BC15" s="310" t="s">
        <v>13</v>
      </c>
      <c r="BD15" s="311"/>
      <c r="BE15" s="311"/>
      <c r="BF15" s="311"/>
      <c r="BG15" s="312"/>
    </row>
    <row r="16" spans="1:59" ht="29.85" customHeight="1" outlineLevel="1" thickBot="1" x14ac:dyDescent="0.3">
      <c r="A16" s="35" t="s">
        <v>4</v>
      </c>
      <c r="B16" s="14" t="s">
        <v>6</v>
      </c>
      <c r="C16" s="14" t="s">
        <v>3</v>
      </c>
      <c r="D16" s="301" t="s">
        <v>52</v>
      </c>
      <c r="E16" s="302"/>
      <c r="F16" s="15" t="s">
        <v>8</v>
      </c>
      <c r="G16" s="15" t="s">
        <v>0</v>
      </c>
      <c r="H16" s="52" t="s">
        <v>1</v>
      </c>
      <c r="I16" s="12" t="s">
        <v>35</v>
      </c>
      <c r="J16" s="19" t="s">
        <v>160</v>
      </c>
      <c r="K16" s="57" t="s">
        <v>50</v>
      </c>
      <c r="L16" s="245"/>
      <c r="M16" s="315"/>
      <c r="N16" s="315"/>
      <c r="O16" s="315"/>
      <c r="P16" s="315"/>
      <c r="Q16" s="315"/>
      <c r="R16" s="234"/>
      <c r="S16" s="25"/>
      <c r="T16" s="330" t="s">
        <v>62</v>
      </c>
      <c r="U16" s="331"/>
      <c r="V16" s="331"/>
      <c r="W16" s="331"/>
      <c r="X16" s="332"/>
      <c r="Y16" s="330" t="s">
        <v>62</v>
      </c>
      <c r="Z16" s="331"/>
      <c r="AA16" s="331"/>
      <c r="AB16" s="331"/>
      <c r="AC16" s="332"/>
      <c r="AD16" s="330" t="s">
        <v>62</v>
      </c>
      <c r="AE16" s="331"/>
      <c r="AF16" s="331"/>
      <c r="AG16" s="331"/>
      <c r="AH16" s="332"/>
      <c r="AI16" s="330" t="s">
        <v>62</v>
      </c>
      <c r="AJ16" s="331"/>
      <c r="AK16" s="331"/>
      <c r="AL16" s="331"/>
      <c r="AM16" s="332"/>
      <c r="AN16" s="330" t="s">
        <v>62</v>
      </c>
      <c r="AO16" s="331"/>
      <c r="AP16" s="331"/>
      <c r="AQ16" s="331"/>
      <c r="AR16" s="332"/>
      <c r="AS16" s="330" t="s">
        <v>62</v>
      </c>
      <c r="AT16" s="331"/>
      <c r="AU16" s="331"/>
      <c r="AV16" s="331"/>
      <c r="AW16" s="332"/>
      <c r="AX16" s="330" t="s">
        <v>62</v>
      </c>
      <c r="AY16" s="331"/>
      <c r="AZ16" s="331"/>
      <c r="BA16" s="331"/>
      <c r="BB16" s="332"/>
      <c r="BC16" s="330" t="s">
        <v>62</v>
      </c>
      <c r="BD16" s="331"/>
      <c r="BE16" s="331"/>
      <c r="BF16" s="331"/>
      <c r="BG16" s="332"/>
    </row>
    <row r="17" spans="1:60" ht="47.25" customHeight="1" outlineLevel="1" x14ac:dyDescent="0.25">
      <c r="A17" s="36" t="s">
        <v>16</v>
      </c>
      <c r="B17" s="5" t="s">
        <v>239</v>
      </c>
      <c r="C17" s="5" t="s">
        <v>240</v>
      </c>
      <c r="D17" s="284" t="s">
        <v>156</v>
      </c>
      <c r="E17" s="285"/>
      <c r="F17" s="5" t="s">
        <v>60</v>
      </c>
      <c r="G17" s="5" t="s">
        <v>61</v>
      </c>
      <c r="H17" s="260">
        <v>161</v>
      </c>
      <c r="I17" s="257">
        <v>261</v>
      </c>
      <c r="J17" s="258">
        <v>361</v>
      </c>
      <c r="K17" s="259">
        <v>461</v>
      </c>
      <c r="L17" s="229"/>
      <c r="M17" s="313"/>
      <c r="N17" s="313"/>
      <c r="O17" s="313"/>
      <c r="P17" s="313"/>
      <c r="Q17" s="313"/>
      <c r="R17" s="234"/>
      <c r="S17" s="256" t="s">
        <v>16</v>
      </c>
      <c r="T17" s="29"/>
      <c r="U17" s="22"/>
      <c r="V17" s="22"/>
      <c r="W17" s="22"/>
      <c r="X17" s="27"/>
      <c r="Y17" s="29"/>
      <c r="Z17" s="22"/>
      <c r="AA17" s="22"/>
      <c r="AB17" s="22"/>
      <c r="AC17" s="27"/>
      <c r="AD17" s="29"/>
      <c r="AE17" s="22"/>
      <c r="AF17" s="22"/>
      <c r="AG17" s="22"/>
      <c r="AH17" s="27"/>
      <c r="AI17" s="29"/>
      <c r="AJ17" s="22"/>
      <c r="AK17" s="22"/>
      <c r="AL17" s="22"/>
      <c r="AM17" s="27"/>
      <c r="AN17" s="29"/>
      <c r="AO17" s="22"/>
      <c r="AP17" s="22"/>
      <c r="AQ17" s="22"/>
      <c r="AR17" s="27"/>
      <c r="AS17" s="29"/>
      <c r="AT17" s="22"/>
      <c r="AU17" s="22"/>
      <c r="AV17" s="22"/>
      <c r="AW17" s="27"/>
      <c r="AX17" s="29"/>
      <c r="AY17" s="22"/>
      <c r="AZ17" s="22"/>
      <c r="BA17" s="22"/>
      <c r="BB17" s="27"/>
      <c r="BC17" s="29"/>
      <c r="BD17" s="22"/>
      <c r="BE17" s="22"/>
      <c r="BF17" s="22"/>
      <c r="BG17" s="27"/>
    </row>
    <row r="18" spans="1:60" ht="47.25" customHeight="1" outlineLevel="1" x14ac:dyDescent="0.25">
      <c r="A18" s="164" t="s">
        <v>17</v>
      </c>
      <c r="B18" s="164" t="s">
        <v>79</v>
      </c>
      <c r="C18" s="164" t="s">
        <v>243</v>
      </c>
      <c r="D18" s="165"/>
      <c r="E18" s="165"/>
      <c r="F18" s="164"/>
      <c r="G18" s="164"/>
      <c r="H18" s="169">
        <v>14</v>
      </c>
      <c r="I18" s="13" t="s">
        <v>236</v>
      </c>
      <c r="J18" s="17" t="s">
        <v>237</v>
      </c>
      <c r="K18" s="58" t="s">
        <v>238</v>
      </c>
      <c r="L18" s="238"/>
      <c r="M18" s="238"/>
      <c r="N18" s="238"/>
      <c r="O18" s="238"/>
      <c r="P18" s="238"/>
      <c r="Q18" s="238"/>
      <c r="R18" s="234"/>
      <c r="S18" s="70"/>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6"/>
      <c r="BA18" s="166"/>
      <c r="BB18" s="166"/>
      <c r="BC18" s="166"/>
      <c r="BD18" s="166"/>
      <c r="BE18" s="166"/>
      <c r="BF18" s="166"/>
      <c r="BG18" s="166"/>
    </row>
    <row r="19" spans="1:60" ht="21" outlineLevel="1" x14ac:dyDescent="0.35">
      <c r="A19" s="118" t="s">
        <v>158</v>
      </c>
      <c r="B19" s="118"/>
      <c r="C19" s="118"/>
      <c r="D19" s="118"/>
      <c r="E19" s="118"/>
      <c r="F19" s="118"/>
      <c r="G19" s="118"/>
      <c r="H19" s="73"/>
      <c r="I19" s="73"/>
      <c r="J19" s="73"/>
      <c r="K19" s="73"/>
      <c r="L19" s="73"/>
      <c r="M19" s="73"/>
      <c r="N19" s="73"/>
      <c r="O19" s="73"/>
      <c r="P19" s="73"/>
      <c r="Q19" s="73"/>
      <c r="R19" s="25"/>
      <c r="S19" s="32"/>
      <c r="T19" s="307"/>
      <c r="U19" s="307"/>
      <c r="V19" s="307"/>
      <c r="W19" s="307"/>
      <c r="X19" s="307"/>
      <c r="Y19" s="307"/>
      <c r="Z19" s="307"/>
      <c r="AA19" s="307"/>
      <c r="AB19" s="307"/>
      <c r="AC19" s="307"/>
      <c r="AD19" s="307"/>
      <c r="AE19" s="307"/>
      <c r="AF19" s="307"/>
      <c r="AG19" s="307"/>
      <c r="AH19" s="307"/>
      <c r="AI19" s="307"/>
      <c r="AJ19" s="307"/>
      <c r="AK19" s="307"/>
      <c r="AL19" s="307"/>
      <c r="AM19" s="307"/>
      <c r="AN19" s="307"/>
      <c r="AO19" s="307"/>
      <c r="AP19" s="307"/>
      <c r="AQ19" s="307"/>
      <c r="AR19" s="307"/>
      <c r="AS19" s="307"/>
      <c r="AT19" s="307"/>
      <c r="AU19" s="307"/>
      <c r="AV19" s="307"/>
      <c r="AW19" s="307"/>
      <c r="AX19" s="307"/>
      <c r="AY19" s="307"/>
      <c r="AZ19" s="307"/>
      <c r="BA19" s="307"/>
      <c r="BB19" s="307"/>
      <c r="BC19" s="307"/>
      <c r="BD19" s="307"/>
      <c r="BE19" s="307"/>
      <c r="BF19" s="307"/>
      <c r="BG19" s="307"/>
      <c r="BH19" s="32"/>
    </row>
    <row r="20" spans="1:60" ht="14.65" customHeight="1" outlineLevel="1" x14ac:dyDescent="0.25">
      <c r="A20" s="286" t="s">
        <v>80</v>
      </c>
      <c r="B20" s="287"/>
      <c r="C20" s="287"/>
      <c r="D20" s="287"/>
      <c r="E20" s="287"/>
      <c r="F20" s="287"/>
      <c r="G20" s="287"/>
      <c r="H20" s="75"/>
      <c r="I20" s="75"/>
      <c r="J20" s="75"/>
      <c r="K20" s="25"/>
      <c r="L20" s="25"/>
      <c r="M20" s="25"/>
      <c r="N20" s="25"/>
      <c r="O20" s="25"/>
      <c r="P20" s="25"/>
      <c r="Q20" s="70"/>
      <c r="R20" s="71"/>
      <c r="S20" s="71"/>
      <c r="T20" s="71"/>
      <c r="U20" s="71"/>
      <c r="V20" s="71"/>
      <c r="W20" s="71"/>
      <c r="X20" s="71"/>
      <c r="Y20" s="71"/>
      <c r="Z20" s="71"/>
      <c r="AA20" s="71"/>
      <c r="AB20" s="71"/>
      <c r="AC20" s="71"/>
      <c r="AD20" s="71"/>
      <c r="AE20" s="71"/>
      <c r="AF20" s="71"/>
      <c r="AG20" s="71"/>
      <c r="AH20" s="71"/>
      <c r="AI20" s="71"/>
      <c r="AJ20" s="71"/>
      <c r="AK20" s="71"/>
      <c r="AL20" s="71"/>
      <c r="AM20" s="71"/>
      <c r="AN20" s="71"/>
      <c r="AO20" s="71"/>
      <c r="AP20" s="71"/>
      <c r="AQ20" s="71"/>
      <c r="AR20" s="71"/>
      <c r="AS20" s="71"/>
      <c r="AT20" s="71"/>
      <c r="AU20" s="71"/>
      <c r="AV20" s="71"/>
      <c r="AW20" s="71"/>
      <c r="AX20" s="71"/>
      <c r="AY20" s="71"/>
      <c r="AZ20" s="71"/>
      <c r="BA20" s="32"/>
    </row>
    <row r="21" spans="1:60" ht="14.65" customHeight="1" outlineLevel="1" x14ac:dyDescent="0.25">
      <c r="A21" s="308" t="s">
        <v>159</v>
      </c>
      <c r="B21" s="309"/>
      <c r="C21" s="309"/>
      <c r="D21" s="309"/>
      <c r="E21" s="309"/>
      <c r="F21" s="309"/>
      <c r="G21" s="309"/>
      <c r="H21" s="74"/>
      <c r="I21" s="74"/>
      <c r="J21" s="74"/>
      <c r="K21" s="25"/>
      <c r="L21" s="25"/>
      <c r="M21" s="25"/>
      <c r="N21" s="25"/>
      <c r="O21" s="25"/>
      <c r="P21" s="25"/>
      <c r="Q21" s="70"/>
      <c r="R21" s="72"/>
      <c r="S21" s="72"/>
      <c r="T21" s="72"/>
      <c r="U21" s="72"/>
      <c r="V21" s="72"/>
      <c r="W21" s="72"/>
      <c r="X21" s="72"/>
      <c r="Y21" s="72"/>
      <c r="Z21" s="72"/>
      <c r="AA21" s="72"/>
      <c r="AB21" s="72"/>
      <c r="AC21" s="72"/>
      <c r="AD21" s="72"/>
      <c r="AE21" s="72"/>
      <c r="AF21" s="72"/>
      <c r="AG21" s="72"/>
      <c r="AH21" s="72"/>
      <c r="AI21" s="72"/>
      <c r="AJ21" s="72"/>
      <c r="AK21" s="72"/>
      <c r="AL21" s="72"/>
      <c r="AM21" s="72"/>
      <c r="AN21" s="72"/>
      <c r="AO21" s="72"/>
      <c r="AP21" s="72"/>
      <c r="AQ21" s="72"/>
      <c r="AR21" s="72"/>
      <c r="AS21" s="72"/>
      <c r="AT21" s="72"/>
      <c r="AU21" s="72"/>
      <c r="AV21" s="72"/>
      <c r="AW21" s="72"/>
      <c r="AX21" s="72"/>
      <c r="AY21" s="72"/>
      <c r="AZ21" s="72"/>
      <c r="BA21" s="32"/>
    </row>
    <row r="22" spans="1:60" ht="14.65" customHeight="1" outlineLevel="1" x14ac:dyDescent="0.25">
      <c r="A22" s="286" t="s">
        <v>81</v>
      </c>
      <c r="B22" s="287"/>
      <c r="C22" s="287"/>
      <c r="D22" s="287"/>
      <c r="E22" s="287"/>
      <c r="F22" s="287"/>
      <c r="G22" s="287"/>
      <c r="H22" s="74"/>
      <c r="I22" s="74"/>
      <c r="J22" s="74"/>
      <c r="K22" s="25"/>
      <c r="L22" s="25"/>
      <c r="M22" s="25"/>
      <c r="N22" s="25"/>
      <c r="O22" s="25"/>
      <c r="P22" s="25"/>
      <c r="Q22" s="70"/>
      <c r="R22" s="72"/>
      <c r="S22" s="72"/>
      <c r="T22" s="72"/>
      <c r="U22" s="72"/>
      <c r="V22" s="72"/>
      <c r="W22" s="72"/>
      <c r="X22" s="72"/>
      <c r="Y22" s="72"/>
      <c r="Z22" s="72"/>
      <c r="AA22" s="72"/>
      <c r="AB22" s="72"/>
      <c r="AC22" s="72"/>
      <c r="AD22" s="72"/>
      <c r="AE22" s="72"/>
      <c r="AF22" s="72"/>
      <c r="AG22" s="72"/>
      <c r="AH22" s="72"/>
      <c r="AI22" s="72"/>
      <c r="AJ22" s="72"/>
      <c r="AK22" s="72"/>
      <c r="AL22" s="72"/>
      <c r="AM22" s="72"/>
      <c r="AN22" s="72"/>
      <c r="AO22" s="72"/>
      <c r="AP22" s="72"/>
      <c r="AQ22" s="72"/>
      <c r="AR22" s="72"/>
      <c r="AS22" s="72"/>
      <c r="AT22" s="72"/>
      <c r="AU22" s="72"/>
      <c r="AV22" s="72"/>
      <c r="AW22" s="72"/>
      <c r="AX22" s="72"/>
      <c r="AY22" s="72"/>
      <c r="AZ22" s="72"/>
      <c r="BA22" s="32"/>
    </row>
    <row r="23" spans="1:60" ht="14.65" customHeight="1" outlineLevel="1" x14ac:dyDescent="0.25">
      <c r="A23" s="309"/>
      <c r="B23" s="309"/>
      <c r="C23" s="309"/>
      <c r="D23" s="309"/>
      <c r="E23" s="309"/>
      <c r="F23" s="309"/>
      <c r="G23" s="309"/>
      <c r="H23" s="74"/>
      <c r="I23" s="74"/>
      <c r="J23" s="74"/>
      <c r="K23" s="25"/>
      <c r="L23" s="25"/>
      <c r="M23" s="25"/>
      <c r="N23" s="25"/>
      <c r="O23" s="25"/>
      <c r="P23" s="25"/>
      <c r="Q23" s="70"/>
      <c r="R23" s="72"/>
      <c r="S23" s="72"/>
      <c r="T23" s="72"/>
      <c r="U23" s="72"/>
      <c r="V23" s="72"/>
      <c r="W23" s="72"/>
      <c r="X23" s="72"/>
      <c r="Y23" s="72"/>
      <c r="Z23" s="72"/>
      <c r="AA23" s="72"/>
      <c r="AB23" s="72"/>
      <c r="AC23" s="72"/>
      <c r="AD23" s="72"/>
      <c r="AE23" s="72"/>
      <c r="AF23" s="72"/>
      <c r="AG23" s="72"/>
      <c r="AH23" s="72"/>
      <c r="AI23" s="72"/>
      <c r="AJ23" s="72"/>
      <c r="AK23" s="72"/>
      <c r="AL23" s="72"/>
      <c r="AM23" s="72"/>
      <c r="AN23" s="72"/>
      <c r="AO23" s="72"/>
      <c r="AP23" s="72"/>
      <c r="AQ23" s="72"/>
      <c r="AR23" s="72"/>
      <c r="AS23" s="72"/>
      <c r="AT23" s="72"/>
      <c r="AU23" s="72"/>
      <c r="AV23" s="72"/>
      <c r="AW23" s="72"/>
      <c r="AX23" s="72"/>
      <c r="AY23" s="72"/>
      <c r="AZ23" s="72"/>
      <c r="BA23" s="32"/>
    </row>
    <row r="24" spans="1:60" ht="18.75" customHeight="1" outlineLevel="1" x14ac:dyDescent="0.25">
      <c r="A24" s="287"/>
      <c r="B24" s="287"/>
      <c r="C24" s="287"/>
      <c r="D24" s="287"/>
      <c r="E24" s="287"/>
      <c r="F24" s="287"/>
      <c r="G24" s="287"/>
      <c r="H24" s="74"/>
      <c r="I24" s="74"/>
      <c r="J24" s="74"/>
      <c r="K24" s="25"/>
      <c r="L24" s="25"/>
      <c r="M24" s="25"/>
      <c r="N24" s="25"/>
      <c r="O24" s="25"/>
      <c r="P24" s="25"/>
      <c r="Q24" s="70"/>
      <c r="R24" s="72"/>
      <c r="S24" s="72"/>
      <c r="T24" s="72"/>
      <c r="U24" s="72"/>
      <c r="V24" s="72"/>
      <c r="W24" s="72"/>
      <c r="X24" s="72"/>
      <c r="Y24" s="72"/>
      <c r="Z24" s="72"/>
      <c r="AA24" s="72"/>
      <c r="AB24" s="72"/>
      <c r="AC24" s="72"/>
      <c r="AD24" s="72"/>
      <c r="AE24" s="72"/>
      <c r="AF24" s="72"/>
      <c r="AG24" s="72"/>
      <c r="AH24" s="72"/>
      <c r="AI24" s="72"/>
      <c r="AJ24" s="72"/>
      <c r="AK24" s="72"/>
      <c r="AL24" s="72"/>
      <c r="AM24" s="72"/>
      <c r="AN24" s="72"/>
      <c r="AO24" s="72"/>
      <c r="AP24" s="72"/>
      <c r="AQ24" s="72"/>
      <c r="AR24" s="72"/>
      <c r="AS24" s="72"/>
      <c r="AT24" s="72"/>
      <c r="AU24" s="72"/>
      <c r="AV24" s="72"/>
      <c r="AW24" s="72"/>
      <c r="AX24" s="72"/>
      <c r="AY24" s="72"/>
      <c r="AZ24" s="72"/>
      <c r="BA24" s="32"/>
    </row>
    <row r="25" spans="1:60" ht="32.25" customHeight="1" outlineLevel="1" x14ac:dyDescent="0.25">
      <c r="A25" s="342"/>
      <c r="B25" s="342"/>
      <c r="C25" s="342"/>
      <c r="D25" s="342"/>
      <c r="E25" s="342"/>
      <c r="F25" s="342"/>
      <c r="G25" s="342"/>
      <c r="H25" s="74"/>
      <c r="I25" s="74"/>
      <c r="J25" s="74"/>
      <c r="K25" s="25"/>
      <c r="L25" s="25"/>
      <c r="M25" s="25"/>
      <c r="N25" s="25"/>
      <c r="O25" s="25"/>
      <c r="P25" s="25"/>
      <c r="Q25" s="70"/>
      <c r="R25" s="72"/>
      <c r="S25" s="72"/>
      <c r="T25" s="72"/>
      <c r="U25" s="72"/>
      <c r="V25" s="72"/>
      <c r="W25" s="72"/>
      <c r="X25" s="72"/>
      <c r="Y25" s="72"/>
      <c r="Z25" s="72"/>
      <c r="AA25" s="72"/>
      <c r="AB25" s="72"/>
      <c r="AC25" s="72"/>
      <c r="AD25" s="72"/>
      <c r="AE25" s="72"/>
      <c r="AF25" s="72"/>
      <c r="AG25" s="72"/>
      <c r="AH25" s="72"/>
      <c r="AI25" s="72"/>
      <c r="AJ25" s="72"/>
      <c r="AK25" s="72"/>
      <c r="AL25" s="72"/>
      <c r="AM25" s="72"/>
      <c r="AN25" s="72"/>
      <c r="AO25" s="72"/>
      <c r="AP25" s="72"/>
      <c r="AQ25" s="72"/>
      <c r="AR25" s="72"/>
      <c r="AS25" s="72"/>
      <c r="AT25" s="72"/>
      <c r="AU25" s="72"/>
      <c r="AV25" s="72"/>
      <c r="AW25" s="72"/>
      <c r="AX25" s="72"/>
      <c r="AY25" s="72"/>
      <c r="AZ25" s="72"/>
      <c r="BA25" s="32"/>
    </row>
    <row r="26" spans="1:60" x14ac:dyDescent="0.25">
      <c r="A26" s="25"/>
      <c r="B26" s="25"/>
      <c r="C26" s="25"/>
      <c r="D26" s="25"/>
      <c r="E26" s="25"/>
      <c r="F26" s="25"/>
      <c r="G26" s="25"/>
      <c r="H26" s="25"/>
      <c r="I26" s="25"/>
      <c r="J26" s="25"/>
      <c r="K26" s="25"/>
      <c r="L26" s="25"/>
      <c r="M26" s="25"/>
      <c r="N26" s="25"/>
      <c r="O26" s="25"/>
      <c r="P26" s="25"/>
      <c r="Q26" s="25"/>
      <c r="R26" s="25"/>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row>
  </sheetData>
  <mergeCells count="46">
    <mergeCell ref="AS16:AW16"/>
    <mergeCell ref="A8:G8"/>
    <mergeCell ref="O10:P10"/>
    <mergeCell ref="A15:G15"/>
    <mergeCell ref="A1:G1"/>
    <mergeCell ref="A3:G3"/>
    <mergeCell ref="H3:K3"/>
    <mergeCell ref="L3:O3"/>
    <mergeCell ref="P3:R3"/>
    <mergeCell ref="D4:E4"/>
    <mergeCell ref="D5:E5"/>
    <mergeCell ref="Y15:AC15"/>
    <mergeCell ref="AD15:AH15"/>
    <mergeCell ref="AI15:AM15"/>
    <mergeCell ref="AN15:AR15"/>
    <mergeCell ref="AS15:AW15"/>
    <mergeCell ref="AX16:BB16"/>
    <mergeCell ref="BC16:BG16"/>
    <mergeCell ref="D17:E17"/>
    <mergeCell ref="M17:Q17"/>
    <mergeCell ref="M15:Q15"/>
    <mergeCell ref="H15:K15"/>
    <mergeCell ref="AX15:BB15"/>
    <mergeCell ref="BC15:BG15"/>
    <mergeCell ref="D16:E16"/>
    <mergeCell ref="M16:Q16"/>
    <mergeCell ref="T16:X16"/>
    <mergeCell ref="Y16:AC16"/>
    <mergeCell ref="AD16:AH16"/>
    <mergeCell ref="AI16:AM16"/>
    <mergeCell ref="AN16:AR16"/>
    <mergeCell ref="T15:X15"/>
    <mergeCell ref="A20:G20"/>
    <mergeCell ref="AX19:BB19"/>
    <mergeCell ref="BC19:BG19"/>
    <mergeCell ref="T19:X19"/>
    <mergeCell ref="Y19:AC19"/>
    <mergeCell ref="AD19:AH19"/>
    <mergeCell ref="AI19:AM19"/>
    <mergeCell ref="AN19:AR19"/>
    <mergeCell ref="AS19:AW19"/>
    <mergeCell ref="A23:G23"/>
    <mergeCell ref="A22:G22"/>
    <mergeCell ref="A21:G21"/>
    <mergeCell ref="A24:G24"/>
    <mergeCell ref="A25:G25"/>
  </mergeCells>
  <pageMargins left="0.7" right="0.7" top="0.78740157499999996" bottom="0.78740157499999996"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H36"/>
  <sheetViews>
    <sheetView topLeftCell="D2" zoomScale="70" zoomScaleNormal="70" zoomScalePageLayoutView="70" workbookViewId="0">
      <pane xSplit="1" ySplit="5" topLeftCell="E13" activePane="bottomRight" state="frozen"/>
      <selection activeCell="D2" sqref="D2"/>
      <selection pane="topRight" activeCell="E2" sqref="E2"/>
      <selection pane="bottomLeft" activeCell="D7" sqref="D7"/>
      <selection pane="bottomRight" activeCell="M20" sqref="M20:M21"/>
    </sheetView>
  </sheetViews>
  <sheetFormatPr defaultColWidth="10.28515625" defaultRowHeight="15.75" x14ac:dyDescent="0.25"/>
  <cols>
    <col min="1" max="1" width="7" style="80" customWidth="1"/>
    <col min="2" max="2" width="37.5703125" style="79" hidden="1" customWidth="1"/>
    <col min="3" max="3" width="35" style="80" hidden="1" customWidth="1"/>
    <col min="4" max="4" width="56.42578125" style="80" customWidth="1"/>
    <col min="5" max="8" width="20.42578125" style="80" customWidth="1"/>
    <col min="9" max="9" width="29.42578125" style="80" customWidth="1"/>
    <col min="10" max="10" width="19.42578125" style="80" customWidth="1"/>
    <col min="11" max="11" width="23.42578125" style="80" customWidth="1"/>
    <col min="12" max="12" width="19.42578125" style="80" hidden="1" customWidth="1"/>
    <col min="13" max="15" width="21.42578125" style="80" customWidth="1"/>
    <col min="16" max="16" width="5.42578125" style="80" customWidth="1"/>
    <col min="17" max="17" width="10.28515625" style="80" customWidth="1"/>
    <col min="18" max="16384" width="10.28515625" style="80"/>
  </cols>
  <sheetData>
    <row r="1" spans="1:24" x14ac:dyDescent="0.25">
      <c r="A1" s="78" t="s">
        <v>82</v>
      </c>
    </row>
    <row r="2" spans="1:24" x14ac:dyDescent="0.25">
      <c r="A2" s="78" t="s">
        <v>83</v>
      </c>
    </row>
    <row r="4" spans="1:24" ht="16.5" thickBot="1" x14ac:dyDescent="0.3"/>
    <row r="5" spans="1:24" ht="106.35" customHeight="1" thickBot="1" x14ac:dyDescent="0.3">
      <c r="A5" s="81">
        <v>1</v>
      </c>
      <c r="B5" s="82" t="s">
        <v>142</v>
      </c>
      <c r="C5" s="83" t="s">
        <v>84</v>
      </c>
      <c r="D5" s="84" t="s">
        <v>85</v>
      </c>
      <c r="E5" s="85"/>
      <c r="F5" s="85"/>
      <c r="G5" s="85"/>
      <c r="H5" s="85"/>
      <c r="I5" s="85"/>
      <c r="J5" s="86"/>
      <c r="K5" s="85">
        <f>SUM(K7:K28)</f>
        <v>132247500</v>
      </c>
      <c r="L5" s="85">
        <f>SUM(L7:L28)</f>
        <v>114660875</v>
      </c>
      <c r="M5" s="85">
        <f>SUM(M7:M28)</f>
        <v>109875000</v>
      </c>
      <c r="N5" s="85">
        <f t="shared" ref="N5:O5" si="0">SUM(N7:N28)</f>
        <v>125350000</v>
      </c>
      <c r="O5" s="85">
        <f t="shared" si="0"/>
        <v>140125000</v>
      </c>
      <c r="P5" s="352" t="s">
        <v>86</v>
      </c>
      <c r="Q5" s="354" t="s">
        <v>87</v>
      </c>
      <c r="R5" s="355"/>
      <c r="S5" s="355"/>
      <c r="T5" s="355"/>
      <c r="U5" s="355"/>
      <c r="V5" s="355"/>
      <c r="W5" s="355"/>
      <c r="X5" s="356"/>
    </row>
    <row r="6" spans="1:24" ht="77.849999999999994" customHeight="1" thickBot="1" x14ac:dyDescent="0.3">
      <c r="A6" s="87" t="s">
        <v>55</v>
      </c>
      <c r="B6" s="87" t="s">
        <v>88</v>
      </c>
      <c r="C6" s="88" t="s">
        <v>89</v>
      </c>
      <c r="D6" s="88" t="s">
        <v>90</v>
      </c>
      <c r="E6" s="89" t="s">
        <v>87</v>
      </c>
      <c r="F6" s="89" t="s">
        <v>35</v>
      </c>
      <c r="G6" s="89" t="s">
        <v>160</v>
      </c>
      <c r="H6" s="89" t="s">
        <v>50</v>
      </c>
      <c r="I6" s="88" t="s">
        <v>91</v>
      </c>
      <c r="J6" s="90" t="s">
        <v>92</v>
      </c>
      <c r="K6" s="91" t="s">
        <v>161</v>
      </c>
      <c r="L6" s="91">
        <v>2017</v>
      </c>
      <c r="M6" s="91">
        <v>2018</v>
      </c>
      <c r="N6" s="167">
        <v>2019</v>
      </c>
      <c r="O6" s="167">
        <v>2020</v>
      </c>
      <c r="P6" s="353"/>
      <c r="Q6" s="92" t="s">
        <v>12</v>
      </c>
      <c r="R6" s="92" t="s">
        <v>93</v>
      </c>
      <c r="S6" s="92" t="s">
        <v>9</v>
      </c>
      <c r="T6" s="92" t="s">
        <v>94</v>
      </c>
      <c r="U6" s="92" t="s">
        <v>15</v>
      </c>
      <c r="V6" s="92" t="s">
        <v>95</v>
      </c>
      <c r="W6" s="92" t="s">
        <v>22</v>
      </c>
      <c r="X6" s="92" t="s">
        <v>11</v>
      </c>
    </row>
    <row r="7" spans="1:24" ht="31.35" customHeight="1" thickBot="1" x14ac:dyDescent="0.3">
      <c r="A7" s="343">
        <v>1.1000000000000001</v>
      </c>
      <c r="B7" s="346" t="s">
        <v>96</v>
      </c>
      <c r="C7" s="349" t="s">
        <v>97</v>
      </c>
      <c r="D7" s="93" t="s">
        <v>98</v>
      </c>
      <c r="E7" s="94">
        <v>70</v>
      </c>
      <c r="F7" s="94">
        <v>80</v>
      </c>
      <c r="G7" s="94">
        <v>90</v>
      </c>
      <c r="H7" s="94">
        <v>100</v>
      </c>
      <c r="I7" s="95">
        <v>10000</v>
      </c>
      <c r="J7" s="96"/>
      <c r="K7" s="95">
        <v>1000000</v>
      </c>
      <c r="L7" s="95">
        <f>K7</f>
        <v>1000000</v>
      </c>
      <c r="M7" s="95">
        <f>F7*I7</f>
        <v>800000</v>
      </c>
      <c r="N7" s="95">
        <f>G7*I7</f>
        <v>900000</v>
      </c>
      <c r="O7" s="95">
        <f>H7*I7</f>
        <v>1000000</v>
      </c>
      <c r="P7" s="80">
        <f>E7-SUM(Q7:X7)</f>
        <v>-30</v>
      </c>
      <c r="Q7" s="80">
        <v>15</v>
      </c>
      <c r="R7" s="80">
        <v>14</v>
      </c>
      <c r="S7" s="80">
        <v>15</v>
      </c>
      <c r="T7" s="80">
        <v>15</v>
      </c>
      <c r="U7" s="80">
        <v>13</v>
      </c>
      <c r="V7" s="80">
        <v>12</v>
      </c>
      <c r="W7" s="80">
        <v>15</v>
      </c>
      <c r="X7" s="80">
        <v>1</v>
      </c>
    </row>
    <row r="8" spans="1:24" ht="42" customHeight="1" thickBot="1" x14ac:dyDescent="0.3">
      <c r="A8" s="344"/>
      <c r="B8" s="347"/>
      <c r="C8" s="350"/>
      <c r="D8" s="93" t="s">
        <v>99</v>
      </c>
      <c r="E8" s="94">
        <v>90</v>
      </c>
      <c r="F8" s="94">
        <v>100</v>
      </c>
      <c r="G8" s="94">
        <v>110</v>
      </c>
      <c r="H8" s="94">
        <v>119</v>
      </c>
      <c r="I8" s="95">
        <v>100000</v>
      </c>
      <c r="J8" s="96">
        <v>1</v>
      </c>
      <c r="K8" s="95">
        <v>11900000</v>
      </c>
      <c r="L8" s="95">
        <f>K8</f>
        <v>11900000</v>
      </c>
      <c r="M8" s="95">
        <f t="shared" ref="M8:M28" si="1">F8*I8</f>
        <v>10000000</v>
      </c>
      <c r="N8" s="95">
        <f t="shared" ref="N8:N28" si="2">G8*I8</f>
        <v>11000000</v>
      </c>
      <c r="O8" s="95">
        <f t="shared" ref="O8:O28" si="3">H8*I8</f>
        <v>11900000</v>
      </c>
      <c r="P8" s="80">
        <f>E8-SUM(Q8:X8)</f>
        <v>-29</v>
      </c>
      <c r="Q8" s="80">
        <v>31</v>
      </c>
      <c r="R8" s="80">
        <v>17</v>
      </c>
      <c r="S8" s="80">
        <v>20</v>
      </c>
      <c r="T8" s="80">
        <v>19</v>
      </c>
      <c r="U8" s="80">
        <v>7</v>
      </c>
      <c r="V8" s="80">
        <v>7</v>
      </c>
      <c r="W8" s="80">
        <v>17</v>
      </c>
      <c r="X8" s="80">
        <v>1</v>
      </c>
    </row>
    <row r="9" spans="1:24" ht="35.1" customHeight="1" thickBot="1" x14ac:dyDescent="0.3">
      <c r="A9" s="344"/>
      <c r="B9" s="347"/>
      <c r="C9" s="350"/>
      <c r="D9" s="93" t="s">
        <v>100</v>
      </c>
      <c r="E9" s="94">
        <v>30</v>
      </c>
      <c r="F9" s="94">
        <v>35</v>
      </c>
      <c r="G9" s="94">
        <v>40</v>
      </c>
      <c r="H9" s="94">
        <v>46</v>
      </c>
      <c r="I9" s="95">
        <v>100000</v>
      </c>
      <c r="J9" s="96">
        <v>1</v>
      </c>
      <c r="K9" s="95">
        <v>4600000</v>
      </c>
      <c r="L9" s="95">
        <f>K9</f>
        <v>4600000</v>
      </c>
      <c r="M9" s="95">
        <f t="shared" si="1"/>
        <v>3500000</v>
      </c>
      <c r="N9" s="95">
        <f t="shared" si="2"/>
        <v>4000000</v>
      </c>
      <c r="O9" s="95">
        <f t="shared" si="3"/>
        <v>4600000</v>
      </c>
      <c r="P9" s="80">
        <f>E9-SUM(Q9:X9)</f>
        <v>-16</v>
      </c>
      <c r="Q9" s="80">
        <v>7</v>
      </c>
      <c r="R9" s="80">
        <v>7</v>
      </c>
      <c r="S9" s="80">
        <v>7</v>
      </c>
      <c r="T9" s="80">
        <v>6</v>
      </c>
      <c r="U9" s="80">
        <v>4</v>
      </c>
      <c r="V9" s="80">
        <v>5</v>
      </c>
      <c r="W9" s="80">
        <v>9</v>
      </c>
      <c r="X9" s="80">
        <v>1</v>
      </c>
    </row>
    <row r="10" spans="1:24" ht="27.6" customHeight="1" thickBot="1" x14ac:dyDescent="0.3">
      <c r="A10" s="344"/>
      <c r="B10" s="347"/>
      <c r="C10" s="350"/>
      <c r="D10" s="93" t="s">
        <v>101</v>
      </c>
      <c r="E10" s="94">
        <v>180</v>
      </c>
      <c r="F10" s="94">
        <v>100</v>
      </c>
      <c r="G10" s="94">
        <v>150</v>
      </c>
      <c r="H10" s="94">
        <v>200</v>
      </c>
      <c r="I10" s="95">
        <v>200000</v>
      </c>
      <c r="J10" s="96">
        <v>1</v>
      </c>
      <c r="K10" s="95">
        <v>31110000</v>
      </c>
      <c r="L10" s="95">
        <f>K10-0.15*K10</f>
        <v>26443500</v>
      </c>
      <c r="M10" s="95">
        <f t="shared" si="1"/>
        <v>20000000</v>
      </c>
      <c r="N10" s="95">
        <f t="shared" si="2"/>
        <v>30000000</v>
      </c>
      <c r="O10" s="95">
        <f t="shared" si="3"/>
        <v>40000000</v>
      </c>
      <c r="P10" s="80">
        <f>E10-SUM(Q10:X10)</f>
        <v>-64</v>
      </c>
      <c r="Q10" s="80">
        <v>39</v>
      </c>
      <c r="R10" s="80">
        <v>26</v>
      </c>
      <c r="S10" s="80">
        <v>40</v>
      </c>
      <c r="T10" s="80">
        <v>33</v>
      </c>
      <c r="U10" s="80">
        <v>39</v>
      </c>
      <c r="V10" s="80">
        <v>30</v>
      </c>
      <c r="W10" s="80">
        <v>36</v>
      </c>
      <c r="X10" s="80">
        <v>1</v>
      </c>
    </row>
    <row r="11" spans="1:24" ht="27.6" customHeight="1" thickBot="1" x14ac:dyDescent="0.3">
      <c r="A11" s="344"/>
      <c r="B11" s="347"/>
      <c r="C11" s="350"/>
      <c r="D11" s="93" t="s">
        <v>102</v>
      </c>
      <c r="E11" s="94">
        <v>190</v>
      </c>
      <c r="F11" s="94">
        <v>150</v>
      </c>
      <c r="G11" s="94">
        <v>150</v>
      </c>
      <c r="H11" s="94">
        <v>100</v>
      </c>
      <c r="I11" s="95">
        <v>75000</v>
      </c>
      <c r="J11" s="96">
        <v>1</v>
      </c>
      <c r="K11" s="95">
        <v>10667500</v>
      </c>
      <c r="L11" s="95">
        <f>K11-0.15*K11</f>
        <v>9067375</v>
      </c>
      <c r="M11" s="95">
        <f t="shared" si="1"/>
        <v>11250000</v>
      </c>
      <c r="N11" s="95">
        <f t="shared" si="2"/>
        <v>11250000</v>
      </c>
      <c r="O11" s="95">
        <f t="shared" si="3"/>
        <v>7500000</v>
      </c>
      <c r="P11" s="80">
        <f>E11-SUM(Q11:X11)</f>
        <v>-61</v>
      </c>
      <c r="Q11" s="80">
        <v>39</v>
      </c>
      <c r="R11" s="80">
        <v>26</v>
      </c>
      <c r="S11" s="80">
        <v>32</v>
      </c>
      <c r="T11" s="80">
        <v>33</v>
      </c>
      <c r="U11" s="80">
        <v>39</v>
      </c>
      <c r="V11" s="80">
        <v>30</v>
      </c>
      <c r="W11" s="80">
        <v>46</v>
      </c>
      <c r="X11" s="80">
        <v>6</v>
      </c>
    </row>
    <row r="12" spans="1:24" ht="47.25" customHeight="1" thickBot="1" x14ac:dyDescent="0.3">
      <c r="A12" s="345"/>
      <c r="B12" s="348"/>
      <c r="C12" s="351"/>
      <c r="D12" s="190" t="s">
        <v>103</v>
      </c>
      <c r="E12" s="191"/>
      <c r="F12" s="191">
        <v>50</v>
      </c>
      <c r="G12" s="191">
        <v>50</v>
      </c>
      <c r="H12" s="191">
        <v>50</v>
      </c>
      <c r="I12" s="188">
        <v>700000</v>
      </c>
      <c r="J12" s="189"/>
      <c r="K12" s="188">
        <v>31700000</v>
      </c>
      <c r="L12" s="188">
        <v>31700000</v>
      </c>
      <c r="M12" s="188">
        <f>I12*F12</f>
        <v>35000000</v>
      </c>
      <c r="N12" s="188">
        <f>I12*G12</f>
        <v>35000000</v>
      </c>
      <c r="O12" s="188">
        <f>H12*I12</f>
        <v>35000000</v>
      </c>
    </row>
    <row r="13" spans="1:24" ht="26.1" customHeight="1" thickBot="1" x14ac:dyDescent="0.3">
      <c r="A13" s="343">
        <v>1.2</v>
      </c>
      <c r="B13" s="346" t="s">
        <v>104</v>
      </c>
      <c r="C13" s="349" t="s">
        <v>105</v>
      </c>
      <c r="D13" s="97" t="s">
        <v>106</v>
      </c>
      <c r="E13" s="98">
        <v>750</v>
      </c>
      <c r="F13" s="98">
        <v>150</v>
      </c>
      <c r="G13" s="98">
        <v>150</v>
      </c>
      <c r="H13" s="98">
        <v>150</v>
      </c>
      <c r="I13" s="95">
        <v>2500</v>
      </c>
      <c r="J13" s="96">
        <v>3</v>
      </c>
      <c r="K13" s="95">
        <v>1500000</v>
      </c>
      <c r="L13" s="99">
        <f>K13/2</f>
        <v>750000</v>
      </c>
      <c r="M13" s="95">
        <f t="shared" si="1"/>
        <v>375000</v>
      </c>
      <c r="N13" s="95">
        <f t="shared" si="2"/>
        <v>375000</v>
      </c>
      <c r="O13" s="95">
        <f t="shared" si="3"/>
        <v>375000</v>
      </c>
      <c r="P13" s="80">
        <f t="shared" ref="P13:P28" si="4">E13-SUM(Q13:X13)</f>
        <v>-450</v>
      </c>
      <c r="Q13" s="80">
        <v>85</v>
      </c>
      <c r="R13" s="80">
        <v>90</v>
      </c>
      <c r="S13" s="80">
        <v>85</v>
      </c>
      <c r="T13" s="80">
        <v>130</v>
      </c>
      <c r="U13" s="80">
        <v>130</v>
      </c>
      <c r="V13" s="80">
        <v>255</v>
      </c>
      <c r="W13" s="80">
        <v>305</v>
      </c>
      <c r="X13" s="80">
        <v>120</v>
      </c>
    </row>
    <row r="14" spans="1:24" ht="27" customHeight="1" thickBot="1" x14ac:dyDescent="0.3">
      <c r="A14" s="344"/>
      <c r="B14" s="347"/>
      <c r="C14" s="350"/>
      <c r="D14" s="97" t="s">
        <v>123</v>
      </c>
      <c r="E14" s="98">
        <v>1</v>
      </c>
      <c r="F14" s="98"/>
      <c r="G14" s="98"/>
      <c r="H14" s="98"/>
      <c r="I14" s="95">
        <v>500000</v>
      </c>
      <c r="J14" s="96"/>
      <c r="K14" s="95">
        <v>500000</v>
      </c>
      <c r="L14" s="95">
        <v>500000</v>
      </c>
      <c r="M14" s="95">
        <v>500000</v>
      </c>
      <c r="N14" s="95">
        <v>500000</v>
      </c>
      <c r="O14" s="95">
        <v>500000</v>
      </c>
      <c r="P14" s="80">
        <f t="shared" si="4"/>
        <v>1</v>
      </c>
    </row>
    <row r="15" spans="1:24" ht="27" customHeight="1" thickBot="1" x14ac:dyDescent="0.3">
      <c r="A15" s="344"/>
      <c r="B15" s="347"/>
      <c r="C15" s="350"/>
      <c r="D15" s="97" t="s">
        <v>107</v>
      </c>
      <c r="E15" s="98">
        <v>7</v>
      </c>
      <c r="F15" s="98"/>
      <c r="G15" s="98"/>
      <c r="H15" s="98"/>
      <c r="I15" s="95">
        <v>75000</v>
      </c>
      <c r="J15" s="96"/>
      <c r="K15" s="95">
        <v>525000</v>
      </c>
      <c r="L15" s="95">
        <v>525000</v>
      </c>
      <c r="M15" s="95">
        <v>525000</v>
      </c>
      <c r="N15" s="95">
        <v>525000</v>
      </c>
      <c r="O15" s="95">
        <v>525000</v>
      </c>
      <c r="P15" s="80">
        <f t="shared" si="4"/>
        <v>0</v>
      </c>
      <c r="Q15" s="80">
        <v>1</v>
      </c>
      <c r="R15" s="80">
        <v>1</v>
      </c>
      <c r="S15" s="80">
        <v>1</v>
      </c>
      <c r="T15" s="80">
        <v>1</v>
      </c>
      <c r="U15" s="80">
        <v>1</v>
      </c>
      <c r="V15" s="80">
        <v>1</v>
      </c>
      <c r="W15" s="80">
        <v>1</v>
      </c>
    </row>
    <row r="16" spans="1:24" ht="27" customHeight="1" thickBot="1" x14ac:dyDescent="0.3">
      <c r="A16" s="344"/>
      <c r="B16" s="347"/>
      <c r="C16" s="350"/>
      <c r="D16" s="97" t="s">
        <v>108</v>
      </c>
      <c r="E16" s="98">
        <v>1</v>
      </c>
      <c r="F16" s="98"/>
      <c r="G16" s="98"/>
      <c r="H16" s="98"/>
      <c r="I16" s="95">
        <v>1000000</v>
      </c>
      <c r="J16" s="96"/>
      <c r="K16" s="95">
        <v>1000000</v>
      </c>
      <c r="L16" s="95">
        <v>1000000</v>
      </c>
      <c r="M16" s="95">
        <v>1000000</v>
      </c>
      <c r="N16" s="95">
        <v>1000000</v>
      </c>
      <c r="O16" s="95">
        <v>1000000</v>
      </c>
      <c r="P16" s="80">
        <f t="shared" si="4"/>
        <v>1</v>
      </c>
    </row>
    <row r="17" spans="1:34" ht="27" customHeight="1" thickBot="1" x14ac:dyDescent="0.3">
      <c r="A17" s="344"/>
      <c r="B17" s="347"/>
      <c r="C17" s="350"/>
      <c r="D17" s="97" t="s">
        <v>124</v>
      </c>
      <c r="E17" s="98">
        <v>2</v>
      </c>
      <c r="F17" s="98"/>
      <c r="G17" s="98"/>
      <c r="H17" s="98"/>
      <c r="I17" s="95">
        <v>500000</v>
      </c>
      <c r="J17" s="96"/>
      <c r="K17" s="95">
        <v>1000000</v>
      </c>
      <c r="L17" s="95">
        <v>1000000</v>
      </c>
      <c r="M17" s="95">
        <v>1000000</v>
      </c>
      <c r="N17" s="95">
        <v>1000000</v>
      </c>
      <c r="O17" s="95">
        <v>1000000</v>
      </c>
      <c r="P17" s="80">
        <f t="shared" si="4"/>
        <v>0</v>
      </c>
      <c r="Q17" s="80">
        <v>1</v>
      </c>
      <c r="S17" s="80">
        <v>1</v>
      </c>
    </row>
    <row r="18" spans="1:34" ht="27" customHeight="1" thickBot="1" x14ac:dyDescent="0.3">
      <c r="A18" s="344"/>
      <c r="B18" s="347"/>
      <c r="C18" s="350"/>
      <c r="D18" s="186" t="s">
        <v>181</v>
      </c>
      <c r="E18" s="187">
        <v>2</v>
      </c>
      <c r="F18" s="187">
        <v>1</v>
      </c>
      <c r="G18" s="187">
        <v>1</v>
      </c>
      <c r="H18" s="187">
        <v>1</v>
      </c>
      <c r="I18" s="188">
        <v>1500000</v>
      </c>
      <c r="J18" s="189"/>
      <c r="K18" s="188">
        <f>I18</f>
        <v>1500000</v>
      </c>
      <c r="L18" s="188">
        <v>675000</v>
      </c>
      <c r="M18" s="188">
        <f>I18/3</f>
        <v>500000</v>
      </c>
      <c r="N18" s="188">
        <f>I18/3</f>
        <v>500000</v>
      </c>
      <c r="O18" s="188">
        <f>I18/3</f>
        <v>500000</v>
      </c>
      <c r="P18" s="80">
        <f t="shared" si="4"/>
        <v>-25</v>
      </c>
      <c r="Q18" s="80">
        <v>4</v>
      </c>
      <c r="R18" s="80">
        <v>2</v>
      </c>
      <c r="S18" s="80">
        <v>1</v>
      </c>
      <c r="T18" s="80">
        <v>6</v>
      </c>
      <c r="U18" s="80">
        <v>3</v>
      </c>
      <c r="V18" s="80">
        <v>4</v>
      </c>
      <c r="W18" s="80">
        <v>6</v>
      </c>
      <c r="X18" s="80">
        <v>1</v>
      </c>
    </row>
    <row r="19" spans="1:34" ht="27" customHeight="1" thickBot="1" x14ac:dyDescent="0.3">
      <c r="A19" s="344"/>
      <c r="B19" s="347"/>
      <c r="C19" s="350"/>
      <c r="D19" s="186" t="s">
        <v>258</v>
      </c>
      <c r="E19" s="187">
        <v>3</v>
      </c>
      <c r="F19" s="187">
        <v>3</v>
      </c>
      <c r="G19" s="187">
        <v>3</v>
      </c>
      <c r="H19" s="187">
        <v>3</v>
      </c>
      <c r="I19" s="188">
        <v>250000</v>
      </c>
      <c r="J19" s="189"/>
      <c r="K19" s="188">
        <f>6750000</f>
        <v>6750000</v>
      </c>
      <c r="L19" s="188">
        <v>750000</v>
      </c>
      <c r="M19" s="196">
        <f>K19/3</f>
        <v>2250000</v>
      </c>
      <c r="N19" s="196">
        <f>M19</f>
        <v>2250000</v>
      </c>
      <c r="O19" s="196">
        <f>N19</f>
        <v>2250000</v>
      </c>
      <c r="P19" s="80">
        <f t="shared" si="4"/>
        <v>3</v>
      </c>
    </row>
    <row r="20" spans="1:34" ht="27" customHeight="1" thickBot="1" x14ac:dyDescent="0.3">
      <c r="A20" s="344"/>
      <c r="B20" s="347"/>
      <c r="C20" s="350"/>
      <c r="D20" s="186" t="s">
        <v>259</v>
      </c>
      <c r="E20" s="187"/>
      <c r="F20" s="187"/>
      <c r="G20" s="187"/>
      <c r="H20" s="187"/>
      <c r="I20" s="188"/>
      <c r="J20" s="189"/>
      <c r="K20" s="188">
        <v>1500000</v>
      </c>
      <c r="L20" s="188"/>
      <c r="M20" s="196">
        <f>K20/3</f>
        <v>500000</v>
      </c>
      <c r="N20" s="196">
        <f>M20</f>
        <v>500000</v>
      </c>
      <c r="O20" s="196">
        <f>N20</f>
        <v>500000</v>
      </c>
    </row>
    <row r="21" spans="1:34" ht="27" customHeight="1" thickBot="1" x14ac:dyDescent="0.3">
      <c r="A21" s="345"/>
      <c r="B21" s="348"/>
      <c r="C21" s="351"/>
      <c r="D21" s="186" t="s">
        <v>182</v>
      </c>
      <c r="E21" s="187">
        <v>9</v>
      </c>
      <c r="F21" s="187">
        <v>3</v>
      </c>
      <c r="G21" s="187">
        <v>6</v>
      </c>
      <c r="H21" s="187">
        <v>9</v>
      </c>
      <c r="I21" s="196">
        <v>150000</v>
      </c>
      <c r="J21" s="189"/>
      <c r="K21" s="188">
        <v>2600000</v>
      </c>
      <c r="L21" s="188">
        <v>2500000</v>
      </c>
      <c r="M21" s="188">
        <f>F21*I21</f>
        <v>450000</v>
      </c>
      <c r="N21" s="188">
        <f>G21*I21</f>
        <v>900000</v>
      </c>
      <c r="O21" s="188">
        <f>I21*H21</f>
        <v>1350000</v>
      </c>
      <c r="P21" s="80">
        <f t="shared" si="4"/>
        <v>-1</v>
      </c>
      <c r="Q21" s="80">
        <v>2</v>
      </c>
      <c r="R21" s="80">
        <v>2</v>
      </c>
      <c r="S21" s="80">
        <v>1</v>
      </c>
      <c r="T21" s="80">
        <v>1</v>
      </c>
      <c r="U21" s="80">
        <v>1</v>
      </c>
      <c r="V21" s="80">
        <v>1</v>
      </c>
      <c r="W21" s="80">
        <v>2</v>
      </c>
      <c r="AA21" s="92" t="s">
        <v>12</v>
      </c>
      <c r="AB21" s="92" t="s">
        <v>93</v>
      </c>
      <c r="AC21" s="92" t="s">
        <v>9</v>
      </c>
      <c r="AD21" s="92" t="s">
        <v>94</v>
      </c>
      <c r="AE21" s="92" t="s">
        <v>15</v>
      </c>
      <c r="AF21" s="92" t="s">
        <v>95</v>
      </c>
      <c r="AG21" s="92" t="s">
        <v>22</v>
      </c>
      <c r="AH21" s="92" t="s">
        <v>11</v>
      </c>
    </row>
    <row r="22" spans="1:34" ht="45" customHeight="1" thickBot="1" x14ac:dyDescent="0.3">
      <c r="A22" s="343">
        <v>1.3</v>
      </c>
      <c r="B22" s="358" t="s">
        <v>109</v>
      </c>
      <c r="C22" s="361" t="s">
        <v>110</v>
      </c>
      <c r="D22" s="97" t="s">
        <v>111</v>
      </c>
      <c r="E22" s="100">
        <f>SUM(Q22:W22)</f>
        <v>61</v>
      </c>
      <c r="F22" s="100">
        <v>65</v>
      </c>
      <c r="G22" s="100">
        <v>70</v>
      </c>
      <c r="H22" s="100">
        <v>75</v>
      </c>
      <c r="I22" s="95">
        <v>75000</v>
      </c>
      <c r="J22" s="96">
        <v>1</v>
      </c>
      <c r="K22" s="95">
        <v>4575000</v>
      </c>
      <c r="L22" s="95">
        <v>4575000</v>
      </c>
      <c r="M22" s="95">
        <f>F22*I22</f>
        <v>4875000</v>
      </c>
      <c r="N22" s="95">
        <f>G22*I22</f>
        <v>5250000</v>
      </c>
      <c r="O22" s="95">
        <f>H22*I22</f>
        <v>5625000</v>
      </c>
      <c r="P22" s="80">
        <f t="shared" si="4"/>
        <v>0</v>
      </c>
      <c r="Q22" s="80">
        <v>8</v>
      </c>
      <c r="R22" s="80">
        <v>8</v>
      </c>
      <c r="S22" s="80">
        <v>11</v>
      </c>
      <c r="T22" s="80">
        <v>11</v>
      </c>
      <c r="U22" s="80">
        <v>5</v>
      </c>
      <c r="V22" s="80">
        <v>11</v>
      </c>
      <c r="W22" s="80">
        <v>7</v>
      </c>
      <c r="X22" s="80">
        <v>0</v>
      </c>
      <c r="AA22" s="80">
        <v>8</v>
      </c>
      <c r="AB22" s="80">
        <v>8</v>
      </c>
      <c r="AC22" s="80">
        <v>11</v>
      </c>
      <c r="AD22" s="80">
        <v>11</v>
      </c>
      <c r="AE22" s="80">
        <v>5</v>
      </c>
      <c r="AF22" s="80">
        <v>11</v>
      </c>
      <c r="AG22" s="80">
        <v>7</v>
      </c>
      <c r="AH22" s="80">
        <v>0</v>
      </c>
    </row>
    <row r="23" spans="1:34" ht="45" customHeight="1" thickBot="1" x14ac:dyDescent="0.3">
      <c r="A23" s="344"/>
      <c r="B23" s="359"/>
      <c r="C23" s="362"/>
      <c r="D23" s="97" t="s">
        <v>112</v>
      </c>
      <c r="E23" s="98">
        <v>300</v>
      </c>
      <c r="F23" s="98">
        <v>150</v>
      </c>
      <c r="G23" s="98">
        <v>200</v>
      </c>
      <c r="H23" s="98">
        <v>250</v>
      </c>
      <c r="I23" s="95">
        <v>50000</v>
      </c>
      <c r="J23" s="96"/>
      <c r="K23" s="95">
        <v>5020000</v>
      </c>
      <c r="L23" s="99">
        <f>10000*E23</f>
        <v>3000000</v>
      </c>
      <c r="M23" s="95">
        <f>F23*10000</f>
        <v>1500000</v>
      </c>
      <c r="N23" s="95">
        <f>50*10000+F23*20000</f>
        <v>3500000</v>
      </c>
      <c r="O23" s="95">
        <f>50*10000+G23*40000</f>
        <v>8500000</v>
      </c>
      <c r="P23" s="80">
        <f t="shared" si="4"/>
        <v>-202</v>
      </c>
      <c r="Q23" s="80">
        <v>78</v>
      </c>
      <c r="R23" s="80">
        <v>52</v>
      </c>
      <c r="S23" s="80">
        <v>64</v>
      </c>
      <c r="T23" s="80">
        <v>66</v>
      </c>
      <c r="U23" s="80">
        <v>78</v>
      </c>
      <c r="V23" s="80">
        <v>60</v>
      </c>
      <c r="W23" s="80">
        <v>92</v>
      </c>
      <c r="X23" s="80">
        <v>12</v>
      </c>
    </row>
    <row r="24" spans="1:34" ht="47.85" customHeight="1" thickBot="1" x14ac:dyDescent="0.3">
      <c r="A24" s="345"/>
      <c r="B24" s="360"/>
      <c r="C24" s="363"/>
      <c r="D24" s="97" t="s">
        <v>113</v>
      </c>
      <c r="E24" s="98">
        <v>200</v>
      </c>
      <c r="F24" s="98">
        <v>200</v>
      </c>
      <c r="G24" s="98">
        <v>200</v>
      </c>
      <c r="H24" s="98">
        <v>200</v>
      </c>
      <c r="I24" s="95">
        <v>7500</v>
      </c>
      <c r="J24" s="96"/>
      <c r="K24" s="95">
        <v>500000</v>
      </c>
      <c r="L24" s="99">
        <f>K24</f>
        <v>500000</v>
      </c>
      <c r="M24" s="95">
        <f t="shared" si="1"/>
        <v>1500000</v>
      </c>
      <c r="N24" s="95">
        <f t="shared" si="2"/>
        <v>1500000</v>
      </c>
      <c r="O24" s="95">
        <f t="shared" si="3"/>
        <v>1500000</v>
      </c>
      <c r="P24" s="80">
        <f t="shared" si="4"/>
        <v>165</v>
      </c>
      <c r="X24" s="80">
        <v>35</v>
      </c>
    </row>
    <row r="25" spans="1:34" ht="60" customHeight="1" thickBot="1" x14ac:dyDescent="0.3">
      <c r="A25" s="101">
        <v>1.4</v>
      </c>
      <c r="B25" s="102" t="s">
        <v>114</v>
      </c>
      <c r="C25" s="103" t="s">
        <v>115</v>
      </c>
      <c r="D25" s="97" t="s">
        <v>116</v>
      </c>
      <c r="E25" s="98">
        <v>251</v>
      </c>
      <c r="F25" s="98">
        <v>251</v>
      </c>
      <c r="G25" s="98">
        <v>270</v>
      </c>
      <c r="H25" s="98">
        <v>290</v>
      </c>
      <c r="I25" s="95">
        <v>50000</v>
      </c>
      <c r="J25" s="96">
        <v>1</v>
      </c>
      <c r="K25" s="95">
        <v>12550000</v>
      </c>
      <c r="L25" s="99">
        <f>K25</f>
        <v>12550000</v>
      </c>
      <c r="M25" s="95">
        <f t="shared" si="1"/>
        <v>12550000</v>
      </c>
      <c r="N25" s="95">
        <f t="shared" si="2"/>
        <v>13500000</v>
      </c>
      <c r="O25" s="95">
        <f t="shared" si="3"/>
        <v>14500000</v>
      </c>
      <c r="P25" s="80">
        <f t="shared" si="4"/>
        <v>0</v>
      </c>
      <c r="Q25" s="80">
        <v>39</v>
      </c>
      <c r="R25" s="80">
        <v>26</v>
      </c>
      <c r="S25" s="80">
        <v>32</v>
      </c>
      <c r="T25" s="80">
        <v>33</v>
      </c>
      <c r="U25" s="80">
        <v>39</v>
      </c>
      <c r="V25" s="80">
        <v>30</v>
      </c>
      <c r="W25" s="80">
        <v>46</v>
      </c>
      <c r="X25" s="80">
        <v>6</v>
      </c>
    </row>
    <row r="26" spans="1:34" ht="78" customHeight="1" thickBot="1" x14ac:dyDescent="0.3">
      <c r="A26" s="364">
        <v>1.5</v>
      </c>
      <c r="B26" s="346" t="s">
        <v>117</v>
      </c>
      <c r="C26" s="349" t="s">
        <v>118</v>
      </c>
      <c r="D26" s="104" t="s">
        <v>119</v>
      </c>
      <c r="E26" s="105">
        <v>7</v>
      </c>
      <c r="F26" s="105">
        <v>6</v>
      </c>
      <c r="G26" s="105">
        <v>8</v>
      </c>
      <c r="H26" s="105">
        <v>10</v>
      </c>
      <c r="I26" s="106">
        <v>50000</v>
      </c>
      <c r="J26" s="107">
        <v>2</v>
      </c>
      <c r="K26" s="95">
        <v>500000</v>
      </c>
      <c r="L26" s="99">
        <f>K26</f>
        <v>500000</v>
      </c>
      <c r="M26" s="95">
        <f t="shared" si="1"/>
        <v>300000</v>
      </c>
      <c r="N26" s="95">
        <f t="shared" si="2"/>
        <v>400000</v>
      </c>
      <c r="O26" s="95">
        <f t="shared" si="3"/>
        <v>500000</v>
      </c>
      <c r="P26" s="80">
        <f t="shared" si="4"/>
        <v>-3</v>
      </c>
      <c r="Q26" s="80">
        <v>2</v>
      </c>
      <c r="R26" s="80">
        <v>2</v>
      </c>
      <c r="S26" s="80">
        <v>1</v>
      </c>
      <c r="T26" s="80">
        <v>2</v>
      </c>
      <c r="U26" s="80">
        <v>1</v>
      </c>
      <c r="V26" s="80">
        <v>0</v>
      </c>
      <c r="W26" s="80">
        <v>1</v>
      </c>
      <c r="X26" s="80">
        <v>1</v>
      </c>
    </row>
    <row r="27" spans="1:34" ht="78" customHeight="1" thickBot="1" x14ac:dyDescent="0.3">
      <c r="A27" s="365"/>
      <c r="B27" s="347"/>
      <c r="C27" s="350"/>
      <c r="D27" s="108" t="s">
        <v>120</v>
      </c>
      <c r="E27" s="109">
        <v>1</v>
      </c>
      <c r="F27" s="109">
        <v>1</v>
      </c>
      <c r="G27" s="109">
        <v>1</v>
      </c>
      <c r="H27" s="109">
        <v>1</v>
      </c>
      <c r="I27" s="95">
        <v>1000000</v>
      </c>
      <c r="J27" s="110">
        <v>1</v>
      </c>
      <c r="K27" s="95">
        <v>1000000</v>
      </c>
      <c r="L27" s="95">
        <f t="shared" ref="L27" si="5">J27*I27</f>
        <v>1000000</v>
      </c>
      <c r="M27" s="95">
        <f t="shared" si="1"/>
        <v>1000000</v>
      </c>
      <c r="N27" s="95">
        <f t="shared" si="2"/>
        <v>1000000</v>
      </c>
      <c r="O27" s="95">
        <f t="shared" si="3"/>
        <v>1000000</v>
      </c>
      <c r="P27" s="80">
        <f t="shared" si="4"/>
        <v>1</v>
      </c>
      <c r="Q27" s="357"/>
      <c r="R27" s="357"/>
      <c r="S27" s="357"/>
      <c r="T27" s="357"/>
      <c r="U27" s="357"/>
      <c r="V27" s="357"/>
      <c r="W27" s="357"/>
      <c r="X27" s="357"/>
    </row>
    <row r="28" spans="1:34" ht="16.5" thickBot="1" x14ac:dyDescent="0.3">
      <c r="A28" s="366"/>
      <c r="B28" s="348"/>
      <c r="C28" s="351"/>
      <c r="D28" s="103" t="s">
        <v>121</v>
      </c>
      <c r="E28" s="111">
        <v>100</v>
      </c>
      <c r="F28" s="111">
        <v>100</v>
      </c>
      <c r="G28" s="111">
        <v>100</v>
      </c>
      <c r="H28" s="111">
        <v>100</v>
      </c>
      <c r="I28" s="112">
        <v>5000</v>
      </c>
      <c r="J28" s="111">
        <v>2</v>
      </c>
      <c r="K28" s="95">
        <v>250000</v>
      </c>
      <c r="L28" s="113">
        <f>K28/2</f>
        <v>125000</v>
      </c>
      <c r="M28" s="95">
        <f t="shared" si="1"/>
        <v>500000</v>
      </c>
      <c r="N28" s="95">
        <f t="shared" si="2"/>
        <v>500000</v>
      </c>
      <c r="O28" s="95">
        <f t="shared" si="3"/>
        <v>500000</v>
      </c>
      <c r="P28" s="80">
        <f t="shared" si="4"/>
        <v>100</v>
      </c>
      <c r="Q28" s="357"/>
      <c r="R28" s="357"/>
      <c r="S28" s="357"/>
      <c r="T28" s="357"/>
      <c r="U28" s="357"/>
      <c r="V28" s="357"/>
      <c r="W28" s="357"/>
      <c r="X28" s="357"/>
    </row>
    <row r="30" spans="1:34" x14ac:dyDescent="0.25">
      <c r="B30" s="114"/>
    </row>
    <row r="31" spans="1:34" x14ac:dyDescent="0.25">
      <c r="B31" s="114"/>
    </row>
    <row r="32" spans="1:34" x14ac:dyDescent="0.25">
      <c r="B32" s="114"/>
    </row>
    <row r="33" spans="2:2" x14ac:dyDescent="0.25">
      <c r="B33" s="114"/>
    </row>
    <row r="34" spans="2:2" x14ac:dyDescent="0.25">
      <c r="B34" s="114"/>
    </row>
    <row r="35" spans="2:2" x14ac:dyDescent="0.25">
      <c r="B35" s="114"/>
    </row>
    <row r="36" spans="2:2" x14ac:dyDescent="0.25">
      <c r="B36" s="114"/>
    </row>
  </sheetData>
  <mergeCells count="16">
    <mergeCell ref="Q27:X27"/>
    <mergeCell ref="Q28:X28"/>
    <mergeCell ref="A22:A24"/>
    <mergeCell ref="B22:B24"/>
    <mergeCell ref="C22:C24"/>
    <mergeCell ref="A26:A28"/>
    <mergeCell ref="B26:B28"/>
    <mergeCell ref="C26:C28"/>
    <mergeCell ref="A13:A21"/>
    <mergeCell ref="B13:B21"/>
    <mergeCell ref="C13:C21"/>
    <mergeCell ref="P5:P6"/>
    <mergeCell ref="Q5:X5"/>
    <mergeCell ref="A7:A12"/>
    <mergeCell ref="B7:B12"/>
    <mergeCell ref="C7:C12"/>
  </mergeCells>
  <pageMargins left="0.25" right="0.25" top="0.75" bottom="0.75" header="0.3" footer="0.3"/>
  <pageSetup paperSize="9" scale="37"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Readme</vt:lpstr>
      <vt:lpstr>Summary</vt:lpstr>
      <vt:lpstr>Outcome 1</vt:lpstr>
      <vt:lpstr>Outcome 2</vt:lpstr>
      <vt:lpstr>Outcome 3</vt:lpstr>
      <vt:lpstr>Budgetting SoSt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Hrayr Wannis</dc:creator>
  <cp:lastModifiedBy>Hiba Taha</cp:lastModifiedBy>
  <cp:lastPrinted>2016-11-01T14:37:32Z</cp:lastPrinted>
  <dcterms:created xsi:type="dcterms:W3CDTF">2014-08-29T13:09:43Z</dcterms:created>
  <dcterms:modified xsi:type="dcterms:W3CDTF">2018-06-11T11:42:17Z</dcterms:modified>
</cp:coreProperties>
</file>